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drawings/drawing8.xml" ContentType="application/vnd.openxmlformats-officedocument.drawing+xml"/>
  <Override PartName="/xl/tables/table7.xml" ContentType="application/vnd.openxmlformats-officedocument.spreadsheetml.table+xml"/>
  <Override PartName="/xl/drawings/drawing9.xml" ContentType="application/vnd.openxmlformats-officedocument.drawing+xml"/>
  <Override PartName="/xl/tables/table8.xml" ContentType="application/vnd.openxmlformats-officedocument.spreadsheetml.table+xml"/>
  <Override PartName="/xl/drawings/drawing10.xml" ContentType="application/vnd.openxmlformats-officedocument.drawing+xml"/>
  <Override PartName="/xl/tables/table9.xml" ContentType="application/vnd.openxmlformats-officedocument.spreadsheetml.table+xml"/>
  <Override PartName="/xl/drawings/drawing11.xml" ContentType="application/vnd.openxmlformats-officedocument.drawing+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defaultThemeVersion="166925"/>
  <mc:AlternateContent xmlns:mc="http://schemas.openxmlformats.org/markup-compatibility/2006">
    <mc:Choice Requires="x15">
      <x15ac:absPath xmlns:x15ac="http://schemas.microsoft.com/office/spreadsheetml/2010/11/ac" url="Z:\Excel\Różne\Prezentacja_WKC_OB\"/>
    </mc:Choice>
  </mc:AlternateContent>
  <xr:revisionPtr revIDLastSave="0" documentId="13_ncr:1_{C3737C34-B9EE-4068-AC5C-6AEF5E857C27}" xr6:coauthVersionLast="36" xr6:coauthVersionMax="36" xr10:uidLastSave="{00000000-0000-0000-0000-000000000000}"/>
  <bookViews>
    <workbookView xWindow="0" yWindow="10800" windowWidth="28800" windowHeight="12360" xr2:uid="{00000000-000D-0000-FFFF-FFFF00000000}"/>
  </bookViews>
  <sheets>
    <sheet name="Wskaźniki Opł i koszt 2022-5" sheetId="12" r:id="rId1"/>
    <sheet name="Informacje dodatkowe" sheetId="3" r:id="rId2"/>
    <sheet name="Wskaźniki Opł i koszt 2022-4" sheetId="11" r:id="rId3"/>
    <sheet name="Wskaźniki Opł i koszt 2022-3" sheetId="9" state="hidden" r:id="rId4"/>
    <sheet name="Wskaźniki Opł i kosztów 2022-2" sheetId="8" state="hidden" r:id="rId5"/>
    <sheet name="Wskaźniki Opł i kosztów 2022-1" sheetId="6" state="hidden" r:id="rId6"/>
    <sheet name="Wskaźniki Opł i kosztów 2022-0" sheetId="7" state="hidden" r:id="rId7"/>
    <sheet name="Wskaźniki Opł i kosztów 2021-2" sheetId="5" state="hidden" r:id="rId8"/>
    <sheet name="Wskaźniki Opł i kosztów 2021-1" sheetId="1" state="hidden" r:id="rId9"/>
    <sheet name="Wskaźniki Opłat i kosztów-2020" sheetId="2" state="hidden" r:id="rId10"/>
    <sheet name="Wskaźniki Opłat i kosztów -2019" sheetId="4" state="hidden" r:id="rId11"/>
  </sheets>
  <externalReferences>
    <externalReference r:id="rId12"/>
    <externalReference r:id="rId13"/>
  </externalReferences>
  <definedNames>
    <definedName name="_xlnm._FilterDatabase" localSheetId="3" hidden="1">'Wskaźniki Opł i koszt 2022-3'!$B$3:$P$55</definedName>
    <definedName name="_xlnm._FilterDatabase" localSheetId="2" hidden="1">'Wskaźniki Opł i koszt 2022-4'!$B$3:$P$55</definedName>
    <definedName name="_xlnm._FilterDatabase" localSheetId="0" hidden="1">'Wskaźniki Opł i koszt 2022-5'!$B$3:$P$55</definedName>
    <definedName name="_xlnm._FilterDatabase" localSheetId="8" hidden="1">'Wskaźniki Opł i kosztów 2021-1'!$B$3:$K$55</definedName>
    <definedName name="_xlnm._FilterDatabase" localSheetId="7" hidden="1">'Wskaźniki Opł i kosztów 2021-2'!$B$3:$K$55</definedName>
    <definedName name="_xlnm._FilterDatabase" localSheetId="6" hidden="1">'Wskaźniki Opł i kosztów 2022-0'!$B$3:$K$55</definedName>
    <definedName name="_xlnm._FilterDatabase" localSheetId="5" hidden="1">'Wskaźniki Opł i kosztów 2022-1'!$B$3:$L$55</definedName>
    <definedName name="_xlnm._FilterDatabase" localSheetId="4" hidden="1">'Wskaźniki Opł i kosztów 2022-2'!$B$3:$L$55</definedName>
    <definedName name="_xlnm._FilterDatabase" localSheetId="10" hidden="1">'Wskaźniki Opłat i kosztów -2019'!$B$2:$J$52</definedName>
    <definedName name="_xlnm._FilterDatabase" localSheetId="9" hidden="1">'Wskaźniki Opłat i kosztów-2020'!$B$2:$J$52</definedName>
    <definedName name="Data_OŚWIADCZENIA" localSheetId="3">#REF!</definedName>
    <definedName name="Data_OŚWIADCZENIA" localSheetId="8">#REF!</definedName>
    <definedName name="Data_OŚWIADCZENIA" localSheetId="7">#REF!</definedName>
    <definedName name="Data_OŚWIADCZENIA" localSheetId="6">#REF!</definedName>
    <definedName name="Data_OŚWIADCZENIA" localSheetId="5">#REF!</definedName>
    <definedName name="Data_OŚWIADCZENIA" localSheetId="4">#REF!</definedName>
    <definedName name="Miesiące" localSheetId="3">#REF!</definedName>
    <definedName name="Miesiące" localSheetId="8">#REF!</definedName>
    <definedName name="Miesiące" localSheetId="7">#REF!</definedName>
    <definedName name="Miesiące" localSheetId="6">#REF!</definedName>
    <definedName name="Miesiące" localSheetId="5">#REF!</definedName>
    <definedName name="Miesiące" localSheetId="4">#REF!</definedName>
    <definedName name="Nieaktywne_Koniec" localSheetId="3">'[1]Rachunki u Depozytariusza'!#REF!</definedName>
    <definedName name="Nieaktywne_Koniec" localSheetId="8">'[1]Rachunki u Depozytariusza'!#REF!</definedName>
    <definedName name="Nieaktywne_Koniec" localSheetId="7">'[1]Rachunki u Depozytariusza'!#REF!</definedName>
    <definedName name="Nieaktywne_Koniec" localSheetId="6">'[1]Rachunki u Depozytariusza'!#REF!</definedName>
    <definedName name="Nieaktywne_Koniec" localSheetId="5">'[1]Rachunki u Depozytariusza'!#REF!</definedName>
    <definedName name="Nieaktywne_Koniec" localSheetId="4">'[1]Rachunki u Depozytariusza'!#REF!</definedName>
    <definedName name="_xlnm.Print_Area" localSheetId="3">'Wskaźniki Opł i koszt 2022-3'!$A$1:$Z$68</definedName>
    <definedName name="_xlnm.Print_Area" localSheetId="2">'Wskaźniki Opł i koszt 2022-4'!$A$1:$Z$68</definedName>
    <definedName name="_xlnm.Print_Area" localSheetId="0">'Wskaźniki Opł i koszt 2022-5'!$A$1:$Z$69</definedName>
    <definedName name="_xlnm.Print_Area" localSheetId="8">'Wskaźniki Opł i kosztów 2021-1'!$A$1:$X$66</definedName>
    <definedName name="_xlnm.Print_Area" localSheetId="7">'Wskaźniki Opł i kosztów 2021-2'!$A$1:$X$68</definedName>
    <definedName name="_xlnm.Print_Area" localSheetId="6">'Wskaźniki Opł i kosztów 2022-0'!$A$1:$X$68</definedName>
    <definedName name="_xlnm.Print_Area" localSheetId="5">'Wskaźniki Opł i kosztów 2022-1'!$A$1:$Z$68</definedName>
    <definedName name="_xlnm.Print_Area" localSheetId="4">'Wskaźniki Opł i kosztów 2022-2'!$A$1:$Z$68</definedName>
    <definedName name="_xlnm.Print_Area" localSheetId="10">'Wskaźniki Opłat i kosztów -2019'!$A$1:$M$53</definedName>
    <definedName name="_xlnm.Print_Area" localSheetId="9">'Wskaźniki Opłat i kosztów-2020'!$A$1:$R$61</definedName>
    <definedName name="RAPORT_PRAS" localSheetId="3">#REF!</definedName>
    <definedName name="RAPORT_PRAS" localSheetId="8">#REF!</definedName>
    <definedName name="RAPORT_PRAS" localSheetId="7">#REF!</definedName>
    <definedName name="RAPORT_PRAS" localSheetId="6">#REF!</definedName>
    <definedName name="RAPORT_PRAS" localSheetId="5">#REF!</definedName>
    <definedName name="RAPORT_PRAS" localSheetId="4">#REF!</definedName>
    <definedName name="TABELA_OSWIADCZENIE" localSheetId="3">#REF!</definedName>
    <definedName name="TABELA_OSWIADCZENIE" localSheetId="8">#REF!</definedName>
    <definedName name="TABELA_OSWIADCZENIE" localSheetId="7">#REF!</definedName>
    <definedName name="TABELA_OSWIADCZENIE" localSheetId="6">#REF!</definedName>
    <definedName name="TABELA_OSWIADCZENIE" localSheetId="5">#REF!</definedName>
    <definedName name="TABELA_OSWIADCZENIE" localSheetId="4">#REF!</definedName>
    <definedName name="_xlnm.Print_Titles" localSheetId="3">'Wskaźniki Opł i koszt 2022-3'!$1:$3</definedName>
    <definedName name="_xlnm.Print_Titles" localSheetId="2">'Wskaźniki Opł i koszt 2022-4'!$1:$3</definedName>
    <definedName name="_xlnm.Print_Titles" localSheetId="0">'Wskaźniki Opł i koszt 2022-5'!$1:$3</definedName>
    <definedName name="_xlnm.Print_Titles" localSheetId="8">'Wskaźniki Opł i kosztów 2021-1'!$1:$3</definedName>
    <definedName name="_xlnm.Print_Titles" localSheetId="7">'Wskaźniki Opł i kosztów 2021-2'!$1:$3</definedName>
    <definedName name="_xlnm.Print_Titles" localSheetId="6">'Wskaźniki Opł i kosztów 2022-0'!$1:$3</definedName>
    <definedName name="_xlnm.Print_Titles" localSheetId="5">'Wskaźniki Opł i kosztów 2022-1'!$1:$3</definedName>
    <definedName name="_xlnm.Print_Titles" localSheetId="4">'Wskaźniki Opł i kosztów 2022-2'!$1:$3</definedName>
    <definedName name="_xlnm.Print_Titles" localSheetId="10">'Wskaźniki Opłat i kosztów -2019'!$1:$2</definedName>
    <definedName name="_xlnm.Print_Titles" localSheetId="9">'Wskaźniki Opłat i kosztów-2020'!$1:$2</definedName>
    <definedName name="WZ_Data" localSheetId="3">#REF!</definedName>
    <definedName name="WZ_Data" localSheetId="8">#REF!</definedName>
    <definedName name="WZ_Data" localSheetId="7">#REF!</definedName>
    <definedName name="WZ_Data" localSheetId="6">#REF!</definedName>
    <definedName name="WZ_Data" localSheetId="5">#REF!</definedName>
    <definedName name="WZ_Data" localSheetId="4">#REF!</definedName>
    <definedName name="WZ_Nr_AN" localSheetId="3">#REF!</definedName>
    <definedName name="WZ_Nr_AN" localSheetId="8">#REF!</definedName>
    <definedName name="WZ_Nr_AN" localSheetId="7">#REF!</definedName>
    <definedName name="WZ_Nr_AN" localSheetId="6">#REF!</definedName>
    <definedName name="WZ_Nr_AN" localSheetId="5">#REF!</definedName>
    <definedName name="WZ_Nr_AN" localSheetId="4">#REF!</definedName>
  </definedNames>
  <calcPr calcId="191029" calcMode="manual"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0" i="12" l="1"/>
  <c r="A30" i="12"/>
  <c r="A23" i="12"/>
  <c r="A11" i="12"/>
  <c r="A6" i="12"/>
  <c r="A4" i="12"/>
  <c r="A5" i="12" s="1"/>
  <c r="U2" i="12"/>
  <c r="H2" i="12"/>
  <c r="A7" i="12" l="1"/>
  <c r="A8" i="12"/>
  <c r="A9" i="12" s="1"/>
  <c r="D34" i="3"/>
  <c r="D31" i="3"/>
  <c r="D19" i="3"/>
  <c r="D17" i="3"/>
  <c r="D16" i="3"/>
  <c r="A10" i="12" l="1"/>
  <c r="A12" i="12" s="1"/>
  <c r="A13" i="12" l="1"/>
  <c r="A14" i="12"/>
  <c r="A40" i="11"/>
  <c r="A30" i="11"/>
  <c r="A23" i="11"/>
  <c r="A11" i="11"/>
  <c r="A6" i="11"/>
  <c r="A4" i="11"/>
  <c r="A5" i="11" s="1"/>
  <c r="A7" i="11" s="1"/>
  <c r="U2" i="11"/>
  <c r="H2" i="11"/>
  <c r="A15" i="12" l="1"/>
  <c r="A8" i="11"/>
  <c r="A9" i="11" s="1"/>
  <c r="A16" i="12" l="1"/>
  <c r="A10" i="11"/>
  <c r="A12" i="11" s="1"/>
  <c r="A6" i="9"/>
  <c r="A11" i="9"/>
  <c r="A23" i="9"/>
  <c r="A30" i="9"/>
  <c r="A4" i="9"/>
  <c r="A5" i="9" s="1"/>
  <c r="A7" i="9" s="1"/>
  <c r="H2" i="9"/>
  <c r="U2" i="9"/>
  <c r="A17" i="12" l="1"/>
  <c r="A13" i="11"/>
  <c r="A8" i="9"/>
  <c r="A18" i="12" l="1"/>
  <c r="A14" i="11"/>
  <c r="A9" i="9"/>
  <c r="A10" i="9" s="1"/>
  <c r="A12" i="9" s="1"/>
  <c r="A19" i="12" l="1"/>
  <c r="A15" i="11"/>
  <c r="A13" i="9"/>
  <c r="A14" i="9" s="1"/>
  <c r="A20" i="12" l="1"/>
  <c r="A16" i="11"/>
  <c r="A15" i="9"/>
  <c r="A21" i="12" l="1"/>
  <c r="A22" i="12" s="1"/>
  <c r="A24" i="12" s="1"/>
  <c r="A17" i="11"/>
  <c r="A16" i="9"/>
  <c r="U1" i="8"/>
  <c r="Q1" i="8"/>
  <c r="A25" i="12" l="1"/>
  <c r="A18" i="11"/>
  <c r="A17" i="9"/>
  <c r="S1" i="5"/>
  <c r="O1" i="5"/>
  <c r="S1" i="7"/>
  <c r="O1" i="7"/>
  <c r="U1" i="6"/>
  <c r="Q1" i="6"/>
  <c r="A26" i="12" l="1"/>
  <c r="A19" i="11"/>
  <c r="A18" i="9"/>
  <c r="M1" i="2"/>
  <c r="S1" i="1"/>
  <c r="A27" i="12" l="1"/>
  <c r="A20" i="11"/>
  <c r="A19" i="9"/>
  <c r="A20" i="9" s="1"/>
  <c r="A4" i="4"/>
  <c r="I4" i="4"/>
  <c r="A5" i="4"/>
  <c r="A6" i="4"/>
  <c r="I6" i="4"/>
  <c r="A7" i="4"/>
  <c r="I7" i="4"/>
  <c r="A8" i="4"/>
  <c r="I8" i="4"/>
  <c r="A9" i="4"/>
  <c r="I9" i="4"/>
  <c r="A10" i="4"/>
  <c r="I10" i="4"/>
  <c r="A11" i="4"/>
  <c r="I11" i="4"/>
  <c r="A12" i="4"/>
  <c r="A13" i="4"/>
  <c r="I13" i="4"/>
  <c r="A14" i="4"/>
  <c r="A15" i="4"/>
  <c r="A16" i="4"/>
  <c r="A17" i="4"/>
  <c r="A18" i="4"/>
  <c r="A19" i="4"/>
  <c r="A20" i="4"/>
  <c r="A21" i="4"/>
  <c r="A22" i="4"/>
  <c r="A23" i="4"/>
  <c r="A24" i="4"/>
  <c r="A25" i="4"/>
  <c r="A26" i="4"/>
  <c r="A27" i="4"/>
  <c r="A28" i="4"/>
  <c r="A29" i="4"/>
  <c r="A30" i="4"/>
  <c r="A31" i="4"/>
  <c r="A32" i="4"/>
  <c r="A33" i="4"/>
  <c r="A34" i="4"/>
  <c r="A35" i="4"/>
  <c r="A36" i="4"/>
  <c r="A37" i="4"/>
  <c r="A38" i="4"/>
  <c r="A39" i="4"/>
  <c r="A40" i="4"/>
  <c r="I40" i="4"/>
  <c r="A28" i="12" l="1"/>
  <c r="A29" i="12" s="1"/>
  <c r="A31" i="12" s="1"/>
  <c r="A21" i="11"/>
  <c r="A22" i="11" s="1"/>
  <c r="A24" i="11" s="1"/>
  <c r="A21" i="9"/>
  <c r="A22" i="9" s="1"/>
  <c r="A24" i="9" s="1"/>
  <c r="A32" i="12" l="1"/>
  <c r="A25" i="11"/>
  <c r="A25" i="9"/>
  <c r="A33" i="12" l="1"/>
  <c r="A26" i="11"/>
  <c r="A26" i="9"/>
  <c r="A34" i="12" l="1"/>
  <c r="A27" i="11"/>
  <c r="A27" i="9"/>
  <c r="A35" i="12" l="1"/>
  <c r="A28" i="11"/>
  <c r="A29" i="11" s="1"/>
  <c r="A31" i="11" s="1"/>
  <c r="A28" i="9"/>
  <c r="A29" i="9" s="1"/>
  <c r="A31" i="9" s="1"/>
  <c r="A36" i="12" l="1"/>
  <c r="A32" i="11"/>
  <c r="A32" i="9"/>
  <c r="A33" i="9" s="1"/>
  <c r="A37" i="12" l="1"/>
  <c r="A33" i="11"/>
  <c r="A34" i="9"/>
  <c r="A35" i="9" s="1"/>
  <c r="A38" i="12" l="1"/>
  <c r="A39" i="12" s="1"/>
  <c r="A41" i="12" s="1"/>
  <c r="A34" i="11"/>
  <c r="A36" i="9"/>
  <c r="A37" i="9" s="1"/>
  <c r="A42" i="12" l="1"/>
  <c r="A43" i="12"/>
  <c r="A35" i="11"/>
  <c r="A38" i="9"/>
  <c r="A44" i="12" l="1"/>
  <c r="A36" i="11"/>
  <c r="A39" i="9"/>
  <c r="A45" i="12" l="1"/>
  <c r="A37" i="11"/>
  <c r="A40" i="9"/>
  <c r="A46" i="12" l="1"/>
  <c r="A38" i="11"/>
  <c r="A39" i="11" s="1"/>
  <c r="A41" i="11" s="1"/>
  <c r="A41" i="9"/>
  <c r="A47" i="12" l="1"/>
  <c r="A42" i="11"/>
  <c r="A43" i="11" s="1"/>
  <c r="A42" i="9"/>
  <c r="A48" i="12" l="1"/>
  <c r="A44" i="11"/>
  <c r="A45" i="11" s="1"/>
  <c r="A43" i="9"/>
  <c r="A49" i="12" l="1"/>
  <c r="A46" i="11"/>
  <c r="A47" i="11" s="1"/>
  <c r="A44" i="9"/>
  <c r="A50" i="12" l="1"/>
  <c r="A48" i="11"/>
  <c r="A45" i="9"/>
  <c r="A51" i="12" l="1"/>
  <c r="A49" i="11"/>
  <c r="A46" i="9"/>
  <c r="A52" i="12" l="1"/>
  <c r="A50" i="11"/>
  <c r="A47" i="9"/>
  <c r="A53" i="12" l="1"/>
  <c r="A51" i="11"/>
  <c r="A48" i="9"/>
  <c r="A54" i="12" l="1"/>
  <c r="A55" i="12" s="1"/>
  <c r="A52" i="11"/>
  <c r="A49" i="9"/>
  <c r="A53" i="11" l="1"/>
  <c r="A50" i="9"/>
  <c r="A54" i="11" l="1"/>
  <c r="A55" i="11" s="1"/>
  <c r="A51" i="9"/>
  <c r="A52" i="9" l="1"/>
  <c r="A53" i="9" l="1"/>
  <c r="A54" i="9" s="1"/>
  <c r="A55" i="9" s="1"/>
</calcChain>
</file>

<file path=xl/sharedStrings.xml><?xml version="1.0" encoding="utf-8"?>
<sst xmlns="http://schemas.openxmlformats.org/spreadsheetml/2006/main" count="6159" uniqueCount="369">
  <si>
    <t>rok 2021</t>
  </si>
  <si>
    <t>Wskaźniki opłat i kosztów - dla funduszy i subfunduszy zarządzanych przez Pekao TFI S.A.</t>
  </si>
  <si>
    <t>lp</t>
  </si>
  <si>
    <t>Identyfikator IZFiA funduszu lub subfunduszu</t>
  </si>
  <si>
    <t>Kod ISIN jednostki uczestnictwa</t>
  </si>
  <si>
    <t>Nazwa funduszu lub subfunduszu</t>
  </si>
  <si>
    <t>Fundusz</t>
  </si>
  <si>
    <t>Typ funduszu</t>
  </si>
  <si>
    <t>WKC (ogólne)</t>
  </si>
  <si>
    <t>WKC
A</t>
  </si>
  <si>
    <t>WKC
E</t>
  </si>
  <si>
    <t>WKC
F</t>
  </si>
  <si>
    <t>WKC
I</t>
  </si>
  <si>
    <t>WKC
J</t>
  </si>
  <si>
    <t>WKC
K</t>
  </si>
  <si>
    <t>WKC
L</t>
  </si>
  <si>
    <t>Data publikacji</t>
  </si>
  <si>
    <t>Uwagi do WKC</t>
  </si>
  <si>
    <t xml:space="preserve"> . </t>
  </si>
  <si>
    <t>Opłaty bieżące
KII (JU kat. A)</t>
  </si>
  <si>
    <t>data KII</t>
  </si>
  <si>
    <t>.</t>
  </si>
  <si>
    <t>Uwagi do stawek Opłat bieżących</t>
  </si>
  <si>
    <t>Data pierwszej wyceny JU</t>
  </si>
  <si>
    <t>Informacje uzupełniające</t>
  </si>
  <si>
    <t>. .</t>
  </si>
  <si>
    <t>PIO048</t>
  </si>
  <si>
    <t>PLPPTFI00410</t>
  </si>
  <si>
    <t>Pekao Obligacji - Dynamiczna Alokacja FIO</t>
  </si>
  <si>
    <t/>
  </si>
  <si>
    <t>FIO</t>
  </si>
  <si>
    <t>--</t>
  </si>
  <si>
    <t>na podstawie kosztów w 2020</t>
  </si>
  <si>
    <t>*</t>
  </si>
  <si>
    <t>**</t>
  </si>
  <si>
    <t>PIO050</t>
  </si>
  <si>
    <t>PLPPTFI00436</t>
  </si>
  <si>
    <t>Pekao Akcji - Aktywna Selekcja</t>
  </si>
  <si>
    <t>Pekao FIO</t>
  </si>
  <si>
    <t>PIO003</t>
  </si>
  <si>
    <t>PLPPTFI00089</t>
  </si>
  <si>
    <t>Pekao Akcji Polskich</t>
  </si>
  <si>
    <t>PIO056</t>
  </si>
  <si>
    <t>PLPPTFI00501</t>
  </si>
  <si>
    <t>Pekao Bazowy 15 Dywidendowy</t>
  </si>
  <si>
    <t>PIO055</t>
  </si>
  <si>
    <t>PLPPTFI00485</t>
  </si>
  <si>
    <t>Pekao Dynamicznych Spółek</t>
  </si>
  <si>
    <t>PIO011</t>
  </si>
  <si>
    <t>PLPPTFI00014</t>
  </si>
  <si>
    <t>Pekao Konserwatywny</t>
  </si>
  <si>
    <t>PIO059</t>
  </si>
  <si>
    <t>PLPPTFI00527</t>
  </si>
  <si>
    <t>Pekao Konserwatywny Plus</t>
  </si>
  <si>
    <t>PIO026</t>
  </si>
  <si>
    <t>PLPPTFI00204</t>
  </si>
  <si>
    <t>Pekao Małych i Średnich Spółek Rynku Polskiego</t>
  </si>
  <si>
    <t>PIO057</t>
  </si>
  <si>
    <t>PLPPTFI00493</t>
  </si>
  <si>
    <t>Pekao Obligacji - Dynamiczna Alokacja 2</t>
  </si>
  <si>
    <t>PIO002</t>
  </si>
  <si>
    <t>PLPPTFI00055</t>
  </si>
  <si>
    <t>Pekao Obligacji Plus</t>
  </si>
  <si>
    <t>PIO006</t>
  </si>
  <si>
    <t>PLPPTFI00071</t>
  </si>
  <si>
    <t>Pekao Stabilnego Wzrostu</t>
  </si>
  <si>
    <t>PIO001</t>
  </si>
  <si>
    <t>PLPPTFI00063</t>
  </si>
  <si>
    <t>Pekao Zrównoważony</t>
  </si>
  <si>
    <t>PIO074</t>
  </si>
  <si>
    <t>PLPPTFI00626</t>
  </si>
  <si>
    <t>Pekao Megatrendy</t>
  </si>
  <si>
    <t>PIO035</t>
  </si>
  <si>
    <t>PLPPTFI00295</t>
  </si>
  <si>
    <t>Pekao Akcji Małych i Średnich Spółek Rynków Rozwiniętych</t>
  </si>
  <si>
    <t>Pekao Funduszy Globalnych SFIO</t>
  </si>
  <si>
    <t>SFIO</t>
  </si>
  <si>
    <t>PIO036</t>
  </si>
  <si>
    <t>PLPPTFI00287</t>
  </si>
  <si>
    <t>Pekao Akcji Rynków Dalekiego Wschodu</t>
  </si>
  <si>
    <t>PIO034</t>
  </si>
  <si>
    <t>PLPPTFI00303</t>
  </si>
  <si>
    <t>Pekao Akcji Rynków Wschodzących</t>
  </si>
  <si>
    <t>PIO066</t>
  </si>
  <si>
    <t>PLPPTFI00576</t>
  </si>
  <si>
    <t>Pekao Alternatywny - Absolutnej Stopy Zwrotu</t>
  </si>
  <si>
    <t>PIO065</t>
  </si>
  <si>
    <t>PLPPTFI00568</t>
  </si>
  <si>
    <t>Pekao Alternatywny - Globalnego Dochodu</t>
  </si>
  <si>
    <t>PIO070</t>
  </si>
  <si>
    <t>PLPPTFI00618</t>
  </si>
  <si>
    <t>Pekao Dłużny Aktywny</t>
  </si>
  <si>
    <t>PIO031</t>
  </si>
  <si>
    <t>PLPPTFI00253</t>
  </si>
  <si>
    <t>Pekao Dochodu i Wzrostu Regionu Pacyfiku</t>
  </si>
  <si>
    <t>PIO029</t>
  </si>
  <si>
    <t>PLPPTFI00238</t>
  </si>
  <si>
    <t>Pekao Dochodu i Wzrostu Rynku Chińskiego</t>
  </si>
  <si>
    <t>PIO068</t>
  </si>
  <si>
    <t>PLPPTFI00592</t>
  </si>
  <si>
    <t>Pekao Dochodu USD</t>
  </si>
  <si>
    <t>PIO062</t>
  </si>
  <si>
    <t>PLPPTFI00543</t>
  </si>
  <si>
    <t>Pekao Obligacji i Dochodu</t>
  </si>
  <si>
    <t>PIO038</t>
  </si>
  <si>
    <t>PLPPTFI00311</t>
  </si>
  <si>
    <t>Pekao Obligacji Strategicznych</t>
  </si>
  <si>
    <t>PIO046</t>
  </si>
  <si>
    <t>PLPPTFI00394</t>
  </si>
  <si>
    <t>Pekao Spokojna Inwestycja</t>
  </si>
  <si>
    <t>PIO040</t>
  </si>
  <si>
    <t>PLPPTFI00345</t>
  </si>
  <si>
    <t>Pekao Surowców i Energii</t>
  </si>
  <si>
    <t>PIO064</t>
  </si>
  <si>
    <t>PLPPTFI00550</t>
  </si>
  <si>
    <t>Pekao Wzrostu i Dochodu Rynku Amerykańskiego</t>
  </si>
  <si>
    <t>PIO061</t>
  </si>
  <si>
    <t>PLPPTFI00535</t>
  </si>
  <si>
    <t>Pekao Wzrostu i Dochodu Rynku Europejskiego</t>
  </si>
  <si>
    <t>PIO085</t>
  </si>
  <si>
    <t>PLPPTFI00725</t>
  </si>
  <si>
    <t>Pekao Obligacji Samorządowych</t>
  </si>
  <si>
    <t>PIO086</t>
  </si>
  <si>
    <t>PLPPTFI00733</t>
  </si>
  <si>
    <t>Pekao Bazowy 15 Obligacji Wysokodochodowych</t>
  </si>
  <si>
    <t>nie działał przez pełny rok</t>
  </si>
  <si>
    <t>oszacowane</t>
  </si>
  <si>
    <t>PIO087</t>
  </si>
  <si>
    <t>PLPPTFI00758</t>
  </si>
  <si>
    <t>Pekao Ekologiczny</t>
  </si>
  <si>
    <t>utworzony w 2021</t>
  </si>
  <si>
    <t>PIO053</t>
  </si>
  <si>
    <t>PLPPTFI00469</t>
  </si>
  <si>
    <t>Pekao Kompas</t>
  </si>
  <si>
    <t>Pekao Strategie Funduszowe SFIO</t>
  </si>
  <si>
    <t>PIO043</t>
  </si>
  <si>
    <t>PLPPTFI00360</t>
  </si>
  <si>
    <t>Pekao Strategii Globalnej</t>
  </si>
  <si>
    <t>PIO069</t>
  </si>
  <si>
    <t>PLPPTFI00600</t>
  </si>
  <si>
    <t>Pekao Strategii Globalnej - dynamiczny</t>
  </si>
  <si>
    <t>PIO067</t>
  </si>
  <si>
    <t>PLPPTFI00584</t>
  </si>
  <si>
    <t>Pekao Strategii Globalnej - konserwatywny</t>
  </si>
  <si>
    <t>PIO044</t>
  </si>
  <si>
    <t>PLPPTFI00378</t>
  </si>
  <si>
    <t>Pekao Zmiennej Alokacji</t>
  </si>
  <si>
    <t>PIO054</t>
  </si>
  <si>
    <t>PLPPTFI00477</t>
  </si>
  <si>
    <t>Pekao Zmiennej Alokacji Rynku Amerykańskiego</t>
  </si>
  <si>
    <t>PIO005</t>
  </si>
  <si>
    <t>PLPPTFI00121</t>
  </si>
  <si>
    <t>Pekao Akcji Amerykańskich</t>
  </si>
  <si>
    <t>Pekao Walutowy FIO</t>
  </si>
  <si>
    <t>PIO020</t>
  </si>
  <si>
    <t>PLPPTFI00147</t>
  </si>
  <si>
    <t>Pekao Akcji Europejskich</t>
  </si>
  <si>
    <t>PIO013</t>
  </si>
  <si>
    <t>PLPPTFI00113</t>
  </si>
  <si>
    <t>Pekao Obligacji Dolarowych Plus</t>
  </si>
  <si>
    <t>PIO016</t>
  </si>
  <si>
    <t>PLPPTFI00139</t>
  </si>
  <si>
    <t>Pekao Obligacji Europejskich Plus</t>
  </si>
  <si>
    <t>PIO027</t>
  </si>
  <si>
    <t>PLPPTFI00212</t>
  </si>
  <si>
    <t>Pekao Zrównoważony Rynku Amerykańskiego</t>
  </si>
  <si>
    <t>PIO084</t>
  </si>
  <si>
    <t>PLPPTFI00717</t>
  </si>
  <si>
    <t>Pekao PPK 2020 Spokojne Jutro</t>
  </si>
  <si>
    <t>Pekao PPK SFIO</t>
  </si>
  <si>
    <t>PIO075</t>
  </si>
  <si>
    <t>PLPPTFI00634</t>
  </si>
  <si>
    <t>Pekao PPK 2025</t>
  </si>
  <si>
    <t>PIO076</t>
  </si>
  <si>
    <t>PLPPTFI00642</t>
  </si>
  <si>
    <t>Pekao PPK 2030</t>
  </si>
  <si>
    <t>PIO077</t>
  </si>
  <si>
    <t>PLPPTFI00659</t>
  </si>
  <si>
    <t>Pekao PPK 2035</t>
  </si>
  <si>
    <t>PIO078</t>
  </si>
  <si>
    <t>PLPPTFI00667</t>
  </si>
  <si>
    <t>Pekao PPK 2040</t>
  </si>
  <si>
    <t>PIO079</t>
  </si>
  <si>
    <t>PLPPTFI00675</t>
  </si>
  <si>
    <t>Pekao PPK 2045</t>
  </si>
  <si>
    <t>PIO080</t>
  </si>
  <si>
    <t>PLPPTFI00683</t>
  </si>
  <si>
    <t>Pekao PPK 2050</t>
  </si>
  <si>
    <t>PIO081</t>
  </si>
  <si>
    <t>PLPPTFI00691</t>
  </si>
  <si>
    <t>Pekao PPK 2055</t>
  </si>
  <si>
    <t>PIO082</t>
  </si>
  <si>
    <t>PLPPTFI00709</t>
  </si>
  <si>
    <t>Pekao PPK 2060</t>
  </si>
  <si>
    <t>PIO083</t>
  </si>
  <si>
    <t>PLPPTFI00741</t>
  </si>
  <si>
    <t>Pekao PPK 2065</t>
  </si>
  <si>
    <t>W przypadku, gdy JU danej kategorii nie były zbyte - w tabeli prezentowana stawka, jak dla JU głównej (A)</t>
  </si>
  <si>
    <r>
      <rPr>
        <b/>
        <sz val="11"/>
        <color theme="1"/>
        <rFont val="Arial"/>
        <family val="2"/>
        <charset val="238"/>
      </rPr>
      <t>Wartości WKC</t>
    </r>
    <r>
      <rPr>
        <sz val="11"/>
        <color theme="1"/>
        <rFont val="Arial"/>
        <family val="2"/>
        <charset val="238"/>
      </rPr>
      <t xml:space="preserve"> - zgodnie z prezentacją w Prospektach Informacyjnych ogłoszonych </t>
    </r>
    <r>
      <rPr>
        <b/>
        <sz val="11"/>
        <color theme="1"/>
        <rFont val="Arial"/>
        <family val="2"/>
        <charset val="238"/>
      </rPr>
      <t>28.05.2021</t>
    </r>
    <r>
      <rPr>
        <sz val="11"/>
        <color theme="1"/>
        <rFont val="Arial"/>
        <family val="2"/>
        <charset val="238"/>
      </rPr>
      <t xml:space="preserve"> (na podstawie danych z 2020)</t>
    </r>
  </si>
  <si>
    <t>-+-</t>
  </si>
  <si>
    <t>nie są prezentowane stawki WKC dla funduszy nie działających przez cały rok 2020</t>
  </si>
  <si>
    <t>Nie są prezentowane wartości WKC dla kategorii wprowadzonych 31.12.2020</t>
  </si>
  <si>
    <r>
      <rPr>
        <b/>
        <sz val="11"/>
        <color theme="1"/>
        <rFont val="Arial"/>
        <family val="2"/>
        <charset val="238"/>
      </rPr>
      <t>Wartości opłat bieżących</t>
    </r>
    <r>
      <rPr>
        <sz val="11"/>
        <color theme="1"/>
        <rFont val="Arial"/>
        <family val="2"/>
        <charset val="238"/>
      </rPr>
      <t xml:space="preserve"> - według stanu ogłoszonego w 2021 (data aktualizacji z wprowadzeniem tej stawki - zaprezentowana)</t>
    </r>
  </si>
  <si>
    <t>Wartość wskaźnika opłat bieżących obejmuje również opłaty ponoszone w funduszach wchodzących w skład portfela subfunduszu.</t>
  </si>
  <si>
    <t>W przypadku, gdy w trakcie roku stawka wynagrodzenia za zarządzanie, będącego ważnym składnikiem opłat bieżących ulega zmianie - ogłaszana jest aktualizacja dokumentu KII ze stawką uwzględniającą zmieniony poziom wynagrodzenia za zarządzanie oraz inne koszty - według wyliczenia za rok poprzedni</t>
  </si>
  <si>
    <t>+</t>
  </si>
  <si>
    <t>szacowane, na podstawie stawki wynagrodzenia za zarządzanie (subfundusz nie działał przez pełny rok bilansowy)</t>
  </si>
  <si>
    <t>szacowane, na podstawie stawki wynagrodzenia za zarządzanie (subfundusz nie działał przez pełny rok bilansowy 2020)</t>
  </si>
  <si>
    <t>W przypadku, gdy w trakcie roku stawka wynagrodzenia za zarządzanie, będącego ważnym składnikiem opłat bieżących ulega zmianie - ogłaszana jest aktualizacja dokumentu KII ze stawką uwzględniającą zmieniony poziom wynagrodzenia za zarządzanie oraz inne koszty - według wyliczenia za rok poprzedni (2020)</t>
  </si>
  <si>
    <t>Wartość wskaźnika opłat bieżących obejmuje również opłaty ponoszone w funduszach wchodzących w skład portfela subfunduszu (gdy subfundusz inwestuje w tytuły uczestnictwa funduszy zagranicznych).</t>
  </si>
  <si>
    <t xml:space="preserve">. . </t>
  </si>
  <si>
    <t>rok 2020</t>
  </si>
  <si>
    <t>Zasady wyliczania Wskażnika Kosztów Całkowitych (WKC / TER)  i stawki Opłat Bieżących (ongoing charges) są różne - wynikają z innych przepisów</t>
  </si>
  <si>
    <t>W przypadku, gdy JU danej kategorii nie były zbyte - w tabeli prezentowana stawka, jak dla JU kategorii głównej (A)</t>
  </si>
  <si>
    <t>Okresowe informacje dot kosztów i opłat - dla funduszy / subfunduszy zarządzanych przez Pekao TFI S.A.</t>
  </si>
  <si>
    <t>Prezentowane wskaźniki</t>
  </si>
  <si>
    <t>WKC</t>
  </si>
  <si>
    <t>Wskaźnik kosztów całkowitych</t>
  </si>
  <si>
    <t>Uwagi do prezentacji</t>
  </si>
  <si>
    <t>Nazwy funduszy - jak na datę przygotowania zestawienia</t>
  </si>
  <si>
    <t xml:space="preserve">Przez cały rok obowiązuje publikacja WKC oraz opłat bieżących wyliczonych na podstawie danych za rok poprzedni </t>
  </si>
  <si>
    <t>Fundusze inwestycyjne w Polsce wyliczają (za okres pełnego roku) dwa wskaźniki kosztów i opłat:</t>
  </si>
  <si>
    <t>(a)</t>
  </si>
  <si>
    <t>(b)</t>
  </si>
  <si>
    <t xml:space="preserve">Podstawa prawna dla wskaźnika opłat bieżących: Sekcja 3 ‘Opłaty’ Rozporządzenia Komisji (UE) NR 583/2010 z 1 lipca 2010 w sprawie wykonania dyrektywy Parlamentu Europejskiego i Rady 2009/65/WE w zakresie kluczowych informacji dla inwestorów i warunków, które należy spełnić w przypadku dostarczania kluczowych informacji dla inwestorów lub prospektu emisyjnego na trwałym nośniku innym niż papier lub za pośrednictwem strony internetowej. </t>
  </si>
  <si>
    <t xml:space="preserve">Ze względu na różne podstawy prawne zasady wyliczania wskaźników różnią się. </t>
  </si>
  <si>
    <t>Prospekty Informacyjne</t>
  </si>
  <si>
    <t>https://pekaotfi.pl/dokumenty?open-tab=4</t>
  </si>
  <si>
    <t>Dokumenty Kluczowe informacje dla Uczestników</t>
  </si>
  <si>
    <t>https://pekaotfi.pl/dokumenty?open-tab=3</t>
  </si>
  <si>
    <t>Sprawozdania okresowe</t>
  </si>
  <si>
    <t>https://pekaotfi.pl/dokumenty/archiwum?open-tab=1</t>
  </si>
  <si>
    <t>Miesięczne informacje - z wartością aktywów netto dla każdego funduszu / subfunduszu</t>
  </si>
  <si>
    <t>https://pekaotfi.pl/dokumenty/archiwum?open-tab=2</t>
  </si>
  <si>
    <t>Skład portfela lokat</t>
  </si>
  <si>
    <t xml:space="preserve">https://pekaotfi.pl/dokumenty/archiwum?open-tab=4 </t>
  </si>
  <si>
    <t>Zestawienie przygotowane zgodnie ze standardem IZFIA</t>
  </si>
  <si>
    <t>https://www.izfa.pl/</t>
  </si>
  <si>
    <r>
      <rPr>
        <b/>
        <sz val="11"/>
        <color theme="1"/>
        <rFont val="Calibri"/>
        <family val="2"/>
        <charset val="238"/>
        <scheme val="minor"/>
      </rPr>
      <t>WKC wskaźnik kosztów całkowityc</t>
    </r>
    <r>
      <rPr>
        <sz val="11"/>
        <color theme="1"/>
        <rFont val="Calibri"/>
        <family val="2"/>
        <charset val="238"/>
        <scheme val="minor"/>
      </rPr>
      <t xml:space="preserve">h (ang.: Total Expense Ratio) – ujawniany w prospekcie informacyjnym każdego z funduszy </t>
    </r>
  </si>
  <si>
    <r>
      <rPr>
        <b/>
        <sz val="11"/>
        <color theme="1"/>
        <rFont val="Calibri"/>
        <family val="2"/>
        <charset val="238"/>
        <scheme val="minor"/>
      </rPr>
      <t>OB wskaźnik opłat bieżących</t>
    </r>
    <r>
      <rPr>
        <sz val="11"/>
        <color theme="1"/>
        <rFont val="Calibri"/>
        <family val="2"/>
        <charset val="238"/>
        <scheme val="minor"/>
      </rPr>
      <t xml:space="preserve"> (ang.: Ongoing Costs) – prezentowany w dokumencie Kluczowe informacje dla inwestora </t>
    </r>
  </si>
  <si>
    <t>Podstawa prawna: dla WKC: Załącznik nr 1 do Rozporządzenia Ministra Finansów z 22 maja 2013 w sprawie prospektu informacyjnego funduszu inwestycyjnego otwartego i specjalistycznego funduszu inwestycyjnego otwartego oraz wyliczania wskaźnika zysku do ryzyka tych funduszy (t.j. Dz.U. z 2018 poz. 2202)</t>
  </si>
  <si>
    <t>Przepisy dopuszczają ponadto prezentację wskaźnika opłat bieżących uzupełnionego o opłatę zmienną za zarządzanie, a także Syntetycznego Wskaźnika Kosztów Całkowitych lub Syntetyczną Wartość Zakładanych Kosztów Całkowitych. 
.. w niniejszym nie są one przedstawiane</t>
  </si>
  <si>
    <t>TAK</t>
  </si>
  <si>
    <t>koszty pokrywane przez TFI (pomniejszenie kosztów funduszu - pozycja o charakterze dodatnim)</t>
  </si>
  <si>
    <t>NIE</t>
  </si>
  <si>
    <t>ważony udziałem wskaźnik opłat bieżących w funduszach zagranicznych nabytych do portfela lokat</t>
  </si>
  <si>
    <t>świadczenia wynikające z realizacji umów, których przedmiotem są instrumenty pochodne</t>
  </si>
  <si>
    <t>podatki od przychodów z lokat (dywidendy, odsetki)</t>
  </si>
  <si>
    <t>koszty odsetkowe (amortyzacja premii, odsetki od kredytów i pożyczek, koszty transakcji sell-buy-back)</t>
  </si>
  <si>
    <t>ujemne saldo różnic kursowych</t>
  </si>
  <si>
    <t>opłaty i prowizje transakcyjne (maklerskie, brokerskie) związane z nabywaniem i zbywaniem składników portfela</t>
  </si>
  <si>
    <t xml:space="preserve">     inne koszty (usługi prawne, doradztwo, rejestracja i zezwolenia, usługi wydawnicze, podatki administracyjne, opłaty bankowe)</t>
  </si>
  <si>
    <t xml:space="preserve">     audyt</t>
  </si>
  <si>
    <t xml:space="preserve">     rachunkowość funduszu</t>
  </si>
  <si>
    <t xml:space="preserve">     depozytariusz</t>
  </si>
  <si>
    <t xml:space="preserve">      agent transferowy</t>
  </si>
  <si>
    <t xml:space="preserve">     wynagrodzenie podmiotów zarządzających portfelem funduszu</t>
  </si>
  <si>
    <t>opłaty związane z administrowaniem i nadzorem nad funduszem (ponad management fee), w tym:</t>
  </si>
  <si>
    <t>opłata za zarządzanie uzależniona od wyników (performance fee)</t>
  </si>
  <si>
    <t>opłata za zarządzanie (stała)</t>
  </si>
  <si>
    <t>Rodzaj kosztów</t>
  </si>
  <si>
    <t>na podstawie analizy IZFIA (opracowanie własne)</t>
  </si>
  <si>
    <t>Wskaźnik opłat bieżących</t>
  </si>
  <si>
    <t>PLSFIO00452</t>
  </si>
  <si>
    <t>PLSFIO00451</t>
  </si>
  <si>
    <t>PLSFIO00450</t>
  </si>
  <si>
    <t>PLSFIO00449</t>
  </si>
  <si>
    <t>PLSFIO00448</t>
  </si>
  <si>
    <t>PLSFIO00447</t>
  </si>
  <si>
    <t>PLSFIO00446</t>
  </si>
  <si>
    <t>PLSFIO00482</t>
  </si>
  <si>
    <t>PLSFIO00445</t>
  </si>
  <si>
    <t>PLSFIO00495</t>
  </si>
  <si>
    <t>PLSFIO00488</t>
  </si>
  <si>
    <t>PLFIO000342</t>
  </si>
  <si>
    <t>Pekao Alternatywny – Globalnego Dochodu</t>
  </si>
  <si>
    <t>Pekao Alternatywny – Absolutnej Stopy Zwrotu</t>
  </si>
  <si>
    <t>rok 2019</t>
  </si>
  <si>
    <t>***</t>
  </si>
  <si>
    <t>W przypadku, gdy w trakcie roku stawka wynagrodzenia za zarządzanie, będącego ważnym składnikiem opłat bieżących ulega zmianie - ogłaszana jest aktualizacja dokumentu KII ze stawką uwzględniającą zmieniony poziom wynagrodzenia za zarządzanie. Inne koszty nie są szacowane - subfundusz powstał w 2021</t>
  </si>
  <si>
    <t>Fundusze publikują sprawozdania finansowe okresowe (półroczne i roczne)</t>
  </si>
  <si>
    <t>Nie są prezentowane wartości WKC dla kategorii wprowadzonych 31.12.2020 ani 1.11.2021</t>
  </si>
  <si>
    <t>Wartości WKC nie są aktualizowane w trakcie roku</t>
  </si>
  <si>
    <t>akualizacja stawek</t>
  </si>
  <si>
    <t>WKC nie jest aktualizowane w trakcie roku</t>
  </si>
  <si>
    <t>Wskaźnik opłat bieżących może zostać zaktualizowany w trakcie roku, w sytuacji istotnej zmiany stawek kosztów (dotyczy to stawek wynagrodzenia za zarządzanie)</t>
  </si>
  <si>
    <t xml:space="preserve">* </t>
  </si>
  <si>
    <t>Wskaźnik opłat bieżących (OB - w KIID)</t>
  </si>
  <si>
    <t>Wskaźnik Kosztów Całkowitych 
(WKC w prospekcie informacyjnym)</t>
  </si>
  <si>
    <t>OB</t>
  </si>
  <si>
    <t>rok 2022</t>
  </si>
  <si>
    <t>W przypadku, gdy w trakcie roku stawka wynagrodzenia za zarządzanie, będącego ważnym składnikiem opłat bieżących ulega zmianie - ogłaszana jest aktualizacja dokumentu KII ze stawką uwzględniającą zmieniony poziom wynagrodzenia za zarządzanie oraz inne koszty - według wyliczenia za rok ostatniego ustalenia kosztów (2020)</t>
  </si>
  <si>
    <t>najnowsza:</t>
  </si>
  <si>
    <t>nie działał przez pełny rok 2020</t>
  </si>
  <si>
    <r>
      <rPr>
        <b/>
        <sz val="11"/>
        <color theme="1"/>
        <rFont val="Arial"/>
        <family val="2"/>
        <charset val="238"/>
      </rPr>
      <t>Wartości opłat bieżących</t>
    </r>
    <r>
      <rPr>
        <sz val="11"/>
        <color theme="1"/>
        <rFont val="Arial"/>
        <family val="2"/>
        <charset val="238"/>
      </rPr>
      <t xml:space="preserve"> - według stanu ogłoszonego w 2021 (data aktualizacji z wprowadzeniem tej stawki - zaprezentowana) - według kosztów w roku </t>
    </r>
    <r>
      <rPr>
        <b/>
        <sz val="14"/>
        <color theme="1"/>
        <rFont val="Arial"/>
        <family val="2"/>
        <charset val="238"/>
      </rPr>
      <t>2020</t>
    </r>
  </si>
  <si>
    <r>
      <rPr>
        <b/>
        <sz val="11"/>
        <color theme="1"/>
        <rFont val="Arial"/>
        <family val="2"/>
        <charset val="238"/>
      </rPr>
      <t>Wartości WKC</t>
    </r>
    <r>
      <rPr>
        <sz val="11"/>
        <color theme="1"/>
        <rFont val="Arial"/>
        <family val="2"/>
        <charset val="238"/>
      </rPr>
      <t xml:space="preserve"> - zgodnie z prezentacją w Prospektach Informacyjnych ogłoszonych </t>
    </r>
    <r>
      <rPr>
        <b/>
        <sz val="11"/>
        <color theme="1"/>
        <rFont val="Arial"/>
        <family val="2"/>
        <charset val="238"/>
      </rPr>
      <t>28.05.2021</t>
    </r>
    <r>
      <rPr>
        <sz val="11"/>
        <color theme="1"/>
        <rFont val="Arial"/>
        <family val="2"/>
        <charset val="238"/>
      </rPr>
      <t xml:space="preserve"> (na podstawie danych z </t>
    </r>
    <r>
      <rPr>
        <b/>
        <sz val="14"/>
        <color theme="1"/>
        <rFont val="Arial"/>
        <family val="2"/>
        <charset val="238"/>
      </rPr>
      <t>2020</t>
    </r>
    <r>
      <rPr>
        <sz val="11"/>
        <color theme="1"/>
        <rFont val="Arial"/>
        <family val="2"/>
        <charset val="238"/>
      </rPr>
      <t>)</t>
    </r>
  </si>
  <si>
    <t>Wartość wskaźnika opłat bieżących obejmuje również opłaty ponoszone w funduszach wchodzących w skład portfela subfunduszu (odpowiednie wskaźniki 'ongoing cost' z KII - ważone udziałem w portfelu lokat).</t>
  </si>
  <si>
    <t>WKC
B</t>
  </si>
  <si>
    <t>WKC
P</t>
  </si>
  <si>
    <r>
      <rPr>
        <b/>
        <sz val="11"/>
        <color theme="1"/>
        <rFont val="Arial"/>
        <family val="2"/>
        <charset val="238"/>
      </rPr>
      <t>Wartości opłat bieżących</t>
    </r>
    <r>
      <rPr>
        <sz val="11"/>
        <color theme="1"/>
        <rFont val="Arial"/>
        <family val="2"/>
        <charset val="238"/>
      </rPr>
      <t xml:space="preserve"> - według stanu ogłoszonego w 2021 (data aktualizacji z wprowadzeniem tej stawki - zaprezentowana) - według kosztów w roku </t>
    </r>
    <r>
      <rPr>
        <b/>
        <sz val="14"/>
        <color theme="1"/>
        <rFont val="Arial"/>
        <family val="2"/>
        <charset val="238"/>
      </rPr>
      <t>2021</t>
    </r>
  </si>
  <si>
    <t>Wartości WKC nie są aktualizowane w trakcie roku (następuje jednorazowa w roku ich aktualizacja)</t>
  </si>
  <si>
    <t>Nie są prezentowane stawki WKC dla subfunduszy nie działających przez cały rok 2020</t>
  </si>
  <si>
    <t>kolorem - wyróżnione są stawki zmienione względem poprzedniego zestawienia</t>
  </si>
  <si>
    <t xml:space="preserve">Stawka z uwzględnieniem kosztów poniesionych w 2022.  Prezentowana stawka opłat uwzględnia stawkę wynagrodzenia za zarządzanie aktualna na moment ogłaszania dokumentu KK. W przypadku, gdy w trakcie roku stawka wynagrodzenia za zarządzanie, będącego ważnym składnikiem opłat bieżących ulega zmianie - ogłaszana jest aktualizacja dokumentu KII ze stawką uwzględniającą zmieniony poziom wynagrodzenia za zarządzanie oraz inne koszty - według wyliczenia za rok ostatniego ustalenia tych kosztów.  </t>
  </si>
  <si>
    <t>połączony (przejęty) - w 2022</t>
  </si>
  <si>
    <t>OB.</t>
  </si>
  <si>
    <t>ID DKF</t>
  </si>
  <si>
    <t>14PODA</t>
  </si>
  <si>
    <t>15PAAS</t>
  </si>
  <si>
    <t>3AGGR</t>
  </si>
  <si>
    <t>71PSI</t>
  </si>
  <si>
    <t>29PDS</t>
  </si>
  <si>
    <t>7MONEY</t>
  </si>
  <si>
    <t>73PPP</t>
  </si>
  <si>
    <t>26MISS</t>
  </si>
  <si>
    <t>72PODA2</t>
  </si>
  <si>
    <t>2BOND</t>
  </si>
  <si>
    <t>01ZROW</t>
  </si>
  <si>
    <t>1FIRST</t>
  </si>
  <si>
    <t>74PMT</t>
  </si>
  <si>
    <t>35SMD</t>
  </si>
  <si>
    <t>34PFE</t>
  </si>
  <si>
    <t>36PEM</t>
  </si>
  <si>
    <t>49PAASZ</t>
  </si>
  <si>
    <t>48DVD</t>
  </si>
  <si>
    <t>91PADAR</t>
  </si>
  <si>
    <t>33PACIF</t>
  </si>
  <si>
    <t>31CHINA</t>
  </si>
  <si>
    <t>39PDUS</t>
  </si>
  <si>
    <t>46POID</t>
  </si>
  <si>
    <t>38SB</t>
  </si>
  <si>
    <t>44CASH</t>
  </si>
  <si>
    <t>43PRE</t>
  </si>
  <si>
    <t>45PWDRE</t>
  </si>
  <si>
    <t>75POS</t>
  </si>
  <si>
    <t>76PB15HY</t>
  </si>
  <si>
    <t>77EKO</t>
  </si>
  <si>
    <t>16PEI</t>
  </si>
  <si>
    <t>54FSFF</t>
  </si>
  <si>
    <t>56PSGD</t>
  </si>
  <si>
    <t>55PSGK</t>
  </si>
  <si>
    <t>61PZA</t>
  </si>
  <si>
    <t>5AMER</t>
  </si>
  <si>
    <t>20AKEU</t>
  </si>
  <si>
    <t>9OBUSPLU</t>
  </si>
  <si>
    <t>12OBEUPL</t>
  </si>
  <si>
    <t>27ZRUS</t>
  </si>
  <si>
    <t>020PPK</t>
  </si>
  <si>
    <t>025PPK</t>
  </si>
  <si>
    <t>030PPK</t>
  </si>
  <si>
    <t>035PPK</t>
  </si>
  <si>
    <t>040PPK</t>
  </si>
  <si>
    <t>045PPK</t>
  </si>
  <si>
    <t>050PPK</t>
  </si>
  <si>
    <t>055PPK</t>
  </si>
  <si>
    <t>060PPK</t>
  </si>
  <si>
    <t>065PPK</t>
  </si>
  <si>
    <t>na podstawie kosztów w 2021</t>
  </si>
  <si>
    <r>
      <rPr>
        <b/>
        <sz val="11"/>
        <color theme="1"/>
        <rFont val="Arial"/>
        <family val="2"/>
        <charset val="238"/>
      </rPr>
      <t>Wartości WKC</t>
    </r>
    <r>
      <rPr>
        <sz val="11"/>
        <color theme="1"/>
        <rFont val="Arial"/>
        <family val="2"/>
        <charset val="238"/>
      </rPr>
      <t xml:space="preserve"> - zgodnie z prezentacją w Prospektach Informacyjnych ogłoszonych </t>
    </r>
    <r>
      <rPr>
        <b/>
        <sz val="11"/>
        <color theme="1"/>
        <rFont val="Arial"/>
        <family val="2"/>
        <charset val="238"/>
      </rPr>
      <t>27.05.2022</t>
    </r>
    <r>
      <rPr>
        <sz val="11"/>
        <color theme="1"/>
        <rFont val="Arial"/>
        <family val="2"/>
        <charset val="238"/>
      </rPr>
      <t xml:space="preserve"> (na podstawie danych z </t>
    </r>
    <r>
      <rPr>
        <b/>
        <sz val="14"/>
        <color theme="1"/>
        <rFont val="Arial"/>
        <family val="2"/>
        <charset val="238"/>
      </rPr>
      <t>2021</t>
    </r>
    <r>
      <rPr>
        <sz val="11"/>
        <color theme="1"/>
        <rFont val="Arial"/>
        <family val="2"/>
        <charset val="238"/>
      </rPr>
      <t>)</t>
    </r>
  </si>
  <si>
    <t>Nie są prezentowane stawki WKC dla subfunduszy nie działających przez cały rok 2021</t>
  </si>
  <si>
    <t>utworzony w 2021 / nie działał przez pełny rok</t>
  </si>
  <si>
    <t>Wartości WKC nie są aktualizowane w trakcie roku (następuje jednorazowa w roku ich aktualizacja - na podstawie faktycznych kosztów bezpośrednich z roku poprzedniego)</t>
  </si>
  <si>
    <t>W przypadku, gdy JU danej kategorii nie były zbyte - stawki WKC nie są prezentowane, odnosnikiem mogłaby być wyłącznie stawka dla JU kategorii głównej (A), z uwzgłędnieniem różnicy w stawkach wynagrodzenia stałego za zarządzanie</t>
  </si>
  <si>
    <t>Nie są prezentowane wartości WKC dla kategorii wprowadzonych 31.12.2020 ani 1.11.2021 - jeśli nie było pierwszego nabycia przed 1.01.2021</t>
  </si>
  <si>
    <t xml:space="preserve">Stawka z uwzględnieniem kosztów poniesionych w 2021.  Prezentowana stawka opłat uwzględnia stawkę wynagrodzenia za zarządzanie aktualną na moment ogłaszania dokumentu KII. W przypadku, gdy w trakcie roku stawka wynagrodzenia za zarządzanie, będącego ważnym składnikiem opłat bieżących ulega zmianie - ogłaszana jest aktualizacja dokumentu KII ze stawką uwzględniającą zmieniony poziom wynagrodzenia za zarządzanie oraz inne koszty: według wyliczenia za rok ostatniego ustalenia tych kosztów.  </t>
  </si>
  <si>
    <t>wersja 2.6</t>
  </si>
  <si>
    <t xml:space="preserve">Obowiązuje zasada aktualizcji wskaźnika opłat bieżących w dokumencie KII, gdy (na podstawie decyzji Zarządu) stawka stosowanego wynagrodzenia za zarządzanie ulega zmianie.  Zmiana stawki odbywa się przy zachowaniu innych, niż wynagrodzenie za zarządzanie składników stawki opłat bieżących (czyli danych za poprzedni rok. </t>
  </si>
  <si>
    <t xml:space="preserve">W odniesieniu do funduszu Pekao PPK SFIO - co kwartał następuje przeliczenie stawek wynagrodzenia za zarządzanie - w związku z aktualizowaną wartością udziału Pekao TFI S.A. (wraz z innymi podmiotami zarządzającymi funduszami zdefiniowanej daty) w tym segmencie rynku (zgodnie z przepisami ustawy PPK). </t>
  </si>
  <si>
    <t>Publikacja informacji od 1.07.2022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</si>
</sst>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 _z_ł_-;\-* #,##0.00\ _z_ł_-;_-* &quot;-&quot;??\ _z_ł_-;_-@_-"/>
    <numFmt numFmtId="164" formatCode="#,##0."/>
    <numFmt numFmtId="165" formatCode="0.000"/>
    <numFmt numFmtId="166" formatCode="0.00##%"/>
  </numFmts>
  <fonts count="22"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Arial"/>
      <family val="2"/>
      <charset val="238"/>
    </font>
    <font>
      <b/>
      <sz val="18"/>
      <color theme="1"/>
      <name val="Arial"/>
      <family val="2"/>
      <charset val="238"/>
    </font>
    <font>
      <sz val="14"/>
      <color rgb="FFD71920"/>
      <name val="Arial"/>
      <family val="2"/>
      <charset val="238"/>
    </font>
    <font>
      <sz val="8"/>
      <color theme="1"/>
      <name val="Arial"/>
      <family val="2"/>
      <charset val="238"/>
    </font>
    <font>
      <i/>
      <sz val="9"/>
      <color theme="1"/>
      <name val="Arial"/>
      <family val="2"/>
      <charset val="238"/>
    </font>
    <font>
      <i/>
      <sz val="11"/>
      <color theme="1"/>
      <name val="Calibri"/>
      <family val="2"/>
      <charset val="238"/>
      <scheme val="minor"/>
    </font>
    <font>
      <sz val="8"/>
      <color theme="1"/>
      <name val="Calibri"/>
      <family val="2"/>
      <charset val="238"/>
      <scheme val="minor"/>
    </font>
    <font>
      <b/>
      <sz val="11"/>
      <color theme="1"/>
      <name val="Arial"/>
      <family val="2"/>
      <charset val="238"/>
    </font>
    <font>
      <u/>
      <sz val="11"/>
      <color theme="10"/>
      <name val="Calibri"/>
      <family val="2"/>
      <charset val="238"/>
      <scheme val="minor"/>
    </font>
    <font>
      <b/>
      <sz val="14"/>
      <color rgb="FFD71920"/>
      <name val="Calibri"/>
      <family val="2"/>
      <charset val="238"/>
      <scheme val="minor"/>
    </font>
    <font>
      <i/>
      <sz val="11"/>
      <color rgb="FFD71920"/>
      <name val="Calibri"/>
      <family val="2"/>
      <charset val="238"/>
      <scheme val="minor"/>
    </font>
    <font>
      <sz val="12"/>
      <color theme="1"/>
      <name val="Calibri"/>
      <family val="2"/>
      <charset val="238"/>
      <scheme val="minor"/>
    </font>
    <font>
      <i/>
      <sz val="12"/>
      <color theme="2" tint="-0.499984740745262"/>
      <name val="Calibri"/>
      <family val="2"/>
      <charset val="238"/>
      <scheme val="minor"/>
    </font>
    <font>
      <sz val="12"/>
      <name val="Calibri"/>
      <family val="2"/>
      <charset val="238"/>
      <scheme val="minor"/>
    </font>
    <font>
      <b/>
      <sz val="12"/>
      <color theme="1"/>
      <name val="Calibri"/>
      <family val="2"/>
      <charset val="238"/>
      <scheme val="minor"/>
    </font>
    <font>
      <sz val="11"/>
      <name val="Arial"/>
      <family val="2"/>
      <charset val="238"/>
    </font>
    <font>
      <sz val="10"/>
      <name val="Arial"/>
      <family val="2"/>
      <charset val="238"/>
    </font>
    <font>
      <b/>
      <sz val="14"/>
      <color theme="1"/>
      <name val="Arial"/>
      <family val="2"/>
      <charset val="238"/>
    </font>
    <font>
      <i/>
      <sz val="11"/>
      <color theme="1"/>
      <name val="Arial"/>
      <family val="2"/>
      <charset val="238"/>
    </font>
  </fonts>
  <fills count="6">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FF99"/>
        <bgColor indexed="64"/>
      </patternFill>
    </fill>
  </fills>
  <borders count="20">
    <border>
      <left/>
      <right/>
      <top/>
      <bottom/>
      <diagonal/>
    </border>
    <border>
      <left/>
      <right/>
      <top/>
      <bottom style="hair">
        <color theme="0" tint="-0.34998626667073579"/>
      </bottom>
      <diagonal/>
    </border>
    <border>
      <left style="medium">
        <color indexed="64"/>
      </left>
      <right/>
      <top/>
      <bottom/>
      <diagonal/>
    </border>
    <border>
      <left style="hair">
        <color indexed="64"/>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top/>
      <bottom style="hair">
        <color theme="0" tint="-0.34998626667073579"/>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4" fillId="0" borderId="0"/>
    <xf numFmtId="43" fontId="14" fillId="0" borderId="0" applyFont="0" applyFill="0" applyBorder="0" applyAlignment="0" applyProtection="0"/>
    <xf numFmtId="9" fontId="14" fillId="0" borderId="0" applyFont="0" applyFill="0" applyBorder="0" applyAlignment="0" applyProtection="0"/>
  </cellStyleXfs>
  <cellXfs count="113">
    <xf numFmtId="0" fontId="0" fillId="0" borderId="0" xfId="0"/>
    <xf numFmtId="0" fontId="3" fillId="0" borderId="0" xfId="0" applyFont="1" applyFill="1"/>
    <xf numFmtId="0" fontId="3" fillId="0" borderId="0" xfId="0" applyFont="1" applyFill="1" applyAlignment="1"/>
    <xf numFmtId="0" fontId="5" fillId="0" borderId="0" xfId="0" applyFont="1" applyFill="1" applyAlignment="1">
      <alignment horizontal="center" vertical="center" wrapText="1"/>
    </xf>
    <xf numFmtId="0" fontId="6" fillId="0" borderId="0" xfId="0" applyFont="1" applyFill="1" applyBorder="1" applyAlignment="1">
      <alignment horizontal="right" vertical="center" wrapText="1" indent="2"/>
    </xf>
    <xf numFmtId="0" fontId="6" fillId="0" borderId="0" xfId="0" applyFont="1" applyFill="1" applyBorder="1" applyAlignment="1">
      <alignment vertical="center" wrapText="1"/>
    </xf>
    <xf numFmtId="14"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3" fillId="0" borderId="0" xfId="0" applyFont="1" applyFill="1" applyBorder="1" applyAlignment="1">
      <alignment vertical="center"/>
    </xf>
    <xf numFmtId="164" fontId="7" fillId="0" borderId="0" xfId="0" applyNumberFormat="1" applyFont="1" applyFill="1" applyBorder="1" applyAlignment="1">
      <alignment horizontal="right" indent="1"/>
    </xf>
    <xf numFmtId="0" fontId="3" fillId="0" borderId="0" xfId="0" applyFont="1" applyFill="1" applyBorder="1"/>
    <xf numFmtId="0" fontId="3" fillId="0" borderId="0" xfId="0" applyNumberFormat="1" applyFont="1" applyFill="1" applyBorder="1" applyAlignment="1">
      <alignment horizontal="left"/>
    </xf>
    <xf numFmtId="0" fontId="3" fillId="0" borderId="0" xfId="0" applyFont="1" applyFill="1" applyBorder="1" applyAlignment="1">
      <alignment horizontal="center"/>
    </xf>
    <xf numFmtId="165" fontId="0" fillId="0" borderId="1" xfId="0" applyNumberFormat="1" applyFill="1" applyBorder="1" applyAlignment="1">
      <alignment horizontal="right"/>
    </xf>
    <xf numFmtId="165" fontId="8" fillId="0" borderId="1" xfId="0" applyNumberFormat="1" applyFont="1" applyFill="1" applyBorder="1" applyAlignment="1">
      <alignment horizontal="right"/>
    </xf>
    <xf numFmtId="165" fontId="8" fillId="0" borderId="1" xfId="0" quotePrefix="1" applyNumberFormat="1" applyFont="1" applyFill="1" applyBorder="1" applyAlignment="1">
      <alignment horizontal="right"/>
    </xf>
    <xf numFmtId="14" fontId="0" fillId="0" borderId="1" xfId="0" applyNumberFormat="1" applyFill="1" applyBorder="1" applyAlignment="1">
      <alignment horizontal="right"/>
    </xf>
    <xf numFmtId="165" fontId="9" fillId="0" borderId="1" xfId="0" applyNumberFormat="1" applyFont="1" applyFill="1" applyBorder="1"/>
    <xf numFmtId="165" fontId="0" fillId="0" borderId="1" xfId="0" applyNumberFormat="1" applyFill="1" applyBorder="1"/>
    <xf numFmtId="166" fontId="0" fillId="0" borderId="1" xfId="1" applyNumberFormat="1" applyFont="1" applyFill="1" applyBorder="1"/>
    <xf numFmtId="14" fontId="0" fillId="0" borderId="0" xfId="0" applyNumberFormat="1" applyFill="1" applyBorder="1" applyAlignment="1">
      <alignment horizontal="right"/>
    </xf>
    <xf numFmtId="14" fontId="0" fillId="0" borderId="0" xfId="0" quotePrefix="1" applyNumberFormat="1" applyFill="1" applyBorder="1" applyAlignment="1">
      <alignment horizontal="right"/>
    </xf>
    <xf numFmtId="10" fontId="3" fillId="0" borderId="0" xfId="0" applyNumberFormat="1" applyFont="1" applyFill="1" applyAlignment="1">
      <alignment horizontal="right" indent="1"/>
    </xf>
    <xf numFmtId="165" fontId="3" fillId="0" borderId="0" xfId="0" applyNumberFormat="1" applyFont="1" applyFill="1" applyBorder="1"/>
    <xf numFmtId="165" fontId="0" fillId="0" borderId="0" xfId="0" applyNumberFormat="1" applyFill="1" applyBorder="1"/>
    <xf numFmtId="166" fontId="0" fillId="0" borderId="0" xfId="1" applyNumberFormat="1" applyFont="1" applyFill="1" applyBorder="1"/>
    <xf numFmtId="10" fontId="3" fillId="0" borderId="0" xfId="0" applyNumberFormat="1" applyFont="1" applyFill="1" applyBorder="1" applyAlignment="1">
      <alignment horizontal="right" indent="2"/>
    </xf>
    <xf numFmtId="165" fontId="3" fillId="0" borderId="0" xfId="0" quotePrefix="1" applyNumberFormat="1" applyFont="1" applyFill="1" applyBorder="1" applyAlignment="1">
      <alignment horizontal="right"/>
    </xf>
    <xf numFmtId="165" fontId="3" fillId="0" borderId="0" xfId="0" applyNumberFormat="1" applyFont="1" applyFill="1" applyBorder="1" applyAlignment="1">
      <alignment horizontal="right"/>
    </xf>
    <xf numFmtId="165" fontId="3" fillId="0" borderId="1" xfId="0" applyNumberFormat="1" applyFont="1" applyFill="1" applyBorder="1" applyAlignment="1">
      <alignment horizontal="right"/>
    </xf>
    <xf numFmtId="165" fontId="3" fillId="0" borderId="0" xfId="0" applyNumberFormat="1" applyFont="1" applyFill="1"/>
    <xf numFmtId="10" fontId="3" fillId="0" borderId="0" xfId="0" applyNumberFormat="1" applyFont="1" applyFill="1" applyAlignment="1">
      <alignment horizontal="right" indent="2"/>
    </xf>
    <xf numFmtId="0" fontId="3" fillId="0" borderId="0" xfId="0" quotePrefix="1" applyFont="1" applyFill="1" applyAlignment="1">
      <alignment horizontal="right" indent="1"/>
    </xf>
    <xf numFmtId="10" fontId="3" fillId="0" borderId="0" xfId="0" quotePrefix="1" applyNumberFormat="1" applyFont="1" applyFill="1" applyBorder="1" applyAlignment="1">
      <alignment horizontal="left"/>
    </xf>
    <xf numFmtId="164" fontId="3" fillId="0" borderId="0" xfId="0" applyNumberFormat="1" applyFont="1" applyFill="1" applyBorder="1" applyAlignment="1">
      <alignment horizontal="right" indent="2"/>
    </xf>
    <xf numFmtId="164" fontId="3" fillId="0" borderId="0" xfId="0" applyNumberFormat="1" applyFont="1" applyFill="1" applyBorder="1" applyAlignment="1">
      <alignment horizontal="right" indent="1"/>
    </xf>
    <xf numFmtId="165" fontId="8" fillId="0" borderId="1" xfId="0" applyNumberFormat="1" applyFont="1" applyFill="1" applyBorder="1"/>
    <xf numFmtId="165" fontId="0" fillId="0" borderId="0" xfId="0" quotePrefix="1" applyNumberFormat="1" applyFill="1" applyBorder="1"/>
    <xf numFmtId="0" fontId="0" fillId="0" borderId="0" xfId="0" applyAlignment="1">
      <alignment vertical="top"/>
    </xf>
    <xf numFmtId="0" fontId="12" fillId="0" borderId="0" xfId="0" applyFont="1" applyAlignment="1">
      <alignment vertical="top"/>
    </xf>
    <xf numFmtId="0" fontId="0" fillId="0" borderId="0" xfId="0" applyAlignment="1">
      <alignment wrapText="1"/>
    </xf>
    <xf numFmtId="0" fontId="13" fillId="0" borderId="0" xfId="2" applyFont="1" applyAlignment="1">
      <alignment horizontal="left" vertical="top" indent="2"/>
    </xf>
    <xf numFmtId="0" fontId="17" fillId="0" borderId="3" xfId="3" applyFont="1" applyBorder="1" applyAlignment="1">
      <alignment horizontal="center" vertical="center" wrapText="1"/>
    </xf>
    <xf numFmtId="0" fontId="0" fillId="0" borderId="0" xfId="0" applyAlignment="1">
      <alignment vertical="center"/>
    </xf>
    <xf numFmtId="0" fontId="17" fillId="0" borderId="4" xfId="3" applyFont="1" applyBorder="1" applyAlignment="1">
      <alignment vertical="center"/>
    </xf>
    <xf numFmtId="0" fontId="6" fillId="0" borderId="5" xfId="0" applyFont="1" applyFill="1" applyBorder="1" applyAlignment="1">
      <alignment horizontal="center" vertical="center" wrapText="1"/>
    </xf>
    <xf numFmtId="166" fontId="0" fillId="0" borderId="6" xfId="1" applyNumberFormat="1" applyFont="1" applyFill="1" applyBorder="1"/>
    <xf numFmtId="166" fontId="0" fillId="0" borderId="5" xfId="1" applyNumberFormat="1" applyFont="1" applyFill="1" applyBorder="1"/>
    <xf numFmtId="14" fontId="0" fillId="0" borderId="5" xfId="0" applyNumberFormat="1" applyFill="1" applyBorder="1" applyAlignment="1">
      <alignment horizontal="right"/>
    </xf>
    <xf numFmtId="165" fontId="0" fillId="0" borderId="6" xfId="0" applyNumberFormat="1" applyFill="1" applyBorder="1" applyAlignment="1">
      <alignment horizontal="right"/>
    </xf>
    <xf numFmtId="165" fontId="0" fillId="0" borderId="6" xfId="0" quotePrefix="1" applyNumberFormat="1" applyFill="1" applyBorder="1" applyAlignment="1">
      <alignment horizontal="right"/>
    </xf>
    <xf numFmtId="165" fontId="3" fillId="0" borderId="5" xfId="0" quotePrefix="1" applyNumberFormat="1" applyFont="1" applyFill="1" applyBorder="1" applyAlignment="1">
      <alignment horizontal="right"/>
    </xf>
    <xf numFmtId="165" fontId="3" fillId="0" borderId="6" xfId="0" quotePrefix="1" applyNumberFormat="1" applyFont="1" applyFill="1" applyBorder="1" applyAlignment="1">
      <alignment horizontal="right"/>
    </xf>
    <xf numFmtId="0" fontId="3" fillId="0" borderId="0" xfId="0" applyFont="1" applyFill="1" applyAlignment="1"/>
    <xf numFmtId="0" fontId="5" fillId="0" borderId="0" xfId="0" applyFont="1" applyFill="1" applyAlignment="1">
      <alignment horizontal="center" vertical="center" wrapText="1"/>
    </xf>
    <xf numFmtId="0" fontId="17" fillId="0" borderId="7" xfId="3" applyFont="1" applyBorder="1" applyAlignment="1">
      <alignment horizontal="center" vertical="center" wrapText="1"/>
    </xf>
    <xf numFmtId="0" fontId="0" fillId="0" borderId="8" xfId="0" applyBorder="1" applyAlignment="1">
      <alignment vertical="center"/>
    </xf>
    <xf numFmtId="0" fontId="0" fillId="0" borderId="8" xfId="0" applyBorder="1"/>
    <xf numFmtId="0" fontId="0" fillId="0" borderId="2" xfId="0" applyBorder="1" applyAlignment="1">
      <alignment vertical="center"/>
    </xf>
    <xf numFmtId="0" fontId="0" fillId="0" borderId="2" xfId="0" applyBorder="1"/>
    <xf numFmtId="0" fontId="0" fillId="0" borderId="9" xfId="0" applyBorder="1"/>
    <xf numFmtId="0" fontId="0" fillId="0" borderId="10" xfId="0" applyBorder="1"/>
    <xf numFmtId="0" fontId="14" fillId="0" borderId="11" xfId="3" applyFont="1" applyBorder="1" applyAlignment="1">
      <alignment horizontal="left" wrapText="1"/>
    </xf>
    <xf numFmtId="0" fontId="14" fillId="0" borderId="12" xfId="3" applyFont="1" applyBorder="1" applyAlignment="1">
      <alignment horizontal="center" vertical="center"/>
    </xf>
    <xf numFmtId="0" fontId="14" fillId="0" borderId="13" xfId="3" applyFont="1" applyBorder="1" applyAlignment="1">
      <alignment horizontal="center" vertical="center"/>
    </xf>
    <xf numFmtId="0" fontId="14" fillId="0" borderId="14" xfId="3" applyFont="1" applyBorder="1" applyAlignment="1">
      <alignment horizontal="left" wrapText="1"/>
    </xf>
    <xf numFmtId="0" fontId="14" fillId="0" borderId="15" xfId="3" applyFont="1" applyBorder="1" applyAlignment="1">
      <alignment horizontal="center" vertical="center"/>
    </xf>
    <xf numFmtId="0" fontId="16" fillId="0" borderId="16" xfId="3" applyFont="1" applyBorder="1" applyAlignment="1">
      <alignment horizontal="center" vertical="center"/>
    </xf>
    <xf numFmtId="0" fontId="14" fillId="3" borderId="14" xfId="3" applyFont="1" applyFill="1" applyBorder="1" applyAlignment="1">
      <alignment wrapText="1"/>
    </xf>
    <xf numFmtId="0" fontId="15" fillId="3" borderId="14" xfId="3" applyFont="1" applyFill="1" applyBorder="1" applyAlignment="1">
      <alignment vertical="center" wrapText="1"/>
    </xf>
    <xf numFmtId="0" fontId="14" fillId="0" borderId="14" xfId="3" applyFont="1" applyBorder="1" applyAlignment="1">
      <alignment wrapText="1"/>
    </xf>
    <xf numFmtId="0" fontId="14" fillId="0" borderId="16" xfId="3" applyFont="1" applyBorder="1" applyAlignment="1">
      <alignment horizontal="center" vertical="center"/>
    </xf>
    <xf numFmtId="0" fontId="14" fillId="0" borderId="17" xfId="3" applyFont="1" applyBorder="1" applyAlignment="1">
      <alignment wrapText="1"/>
    </xf>
    <xf numFmtId="0" fontId="14" fillId="0" borderId="18" xfId="3" applyFont="1" applyBorder="1" applyAlignment="1">
      <alignment horizontal="center" vertical="center"/>
    </xf>
    <xf numFmtId="0" fontId="14" fillId="0" borderId="19" xfId="3" applyFont="1" applyBorder="1" applyAlignment="1">
      <alignment horizontal="center" vertical="center"/>
    </xf>
    <xf numFmtId="0" fontId="3" fillId="0" borderId="0" xfId="0" applyFont="1" applyFill="1" applyAlignment="1"/>
    <xf numFmtId="0" fontId="5" fillId="0" borderId="0" xfId="0" applyFont="1" applyFill="1" applyAlignment="1">
      <alignment horizontal="center" vertical="center" wrapText="1"/>
    </xf>
    <xf numFmtId="0" fontId="3" fillId="0" borderId="0" xfId="0" applyFont="1" applyFill="1" applyAlignment="1"/>
    <xf numFmtId="0" fontId="5" fillId="0" borderId="0" xfId="0" applyFont="1" applyFill="1" applyAlignment="1">
      <alignment horizontal="center" vertical="center" wrapText="1"/>
    </xf>
    <xf numFmtId="0" fontId="0" fillId="0" borderId="0" xfId="0" quotePrefix="1" applyAlignment="1">
      <alignment vertical="top"/>
    </xf>
    <xf numFmtId="0" fontId="0" fillId="0" borderId="0" xfId="0" applyAlignment="1">
      <alignment horizontal="right" vertical="top"/>
    </xf>
    <xf numFmtId="0" fontId="5" fillId="0" borderId="0" xfId="0" applyFont="1" applyFill="1" applyAlignment="1">
      <alignment horizontal="center" vertical="center" wrapText="1"/>
    </xf>
    <xf numFmtId="0" fontId="18" fillId="0" borderId="0" xfId="0" applyFont="1" applyFill="1" applyAlignment="1">
      <alignment horizontal="center" wrapText="1"/>
    </xf>
    <xf numFmtId="14" fontId="19" fillId="0" borderId="0" xfId="0" applyNumberFormat="1" applyFont="1" applyFill="1" applyAlignment="1">
      <alignment horizontal="center" wrapText="1"/>
    </xf>
    <xf numFmtId="0" fontId="3" fillId="0" borderId="0" xfId="0" applyFont="1" applyFill="1" applyAlignment="1"/>
    <xf numFmtId="0" fontId="5" fillId="0" borderId="0" xfId="0" applyFont="1" applyFill="1" applyAlignment="1">
      <alignment horizontal="center" vertical="center" wrapText="1"/>
    </xf>
    <xf numFmtId="0" fontId="3" fillId="0" borderId="0" xfId="0" applyFont="1" applyFill="1" applyAlignment="1"/>
    <xf numFmtId="0" fontId="5" fillId="0" borderId="0" xfId="0" applyFont="1" applyFill="1" applyAlignment="1">
      <alignment horizontal="center" vertical="center" wrapText="1"/>
    </xf>
    <xf numFmtId="0" fontId="3" fillId="4" borderId="0" xfId="0" applyFont="1" applyFill="1"/>
    <xf numFmtId="0" fontId="3" fillId="0" borderId="0" xfId="0" applyFont="1" applyFill="1" applyAlignment="1">
      <alignment horizontal="right" vertical="top" indent="1"/>
    </xf>
    <xf numFmtId="0" fontId="3" fillId="0" borderId="0" xfId="0" quotePrefix="1" applyFont="1" applyFill="1" applyAlignment="1">
      <alignment horizontal="right" vertical="top" indent="1"/>
    </xf>
    <xf numFmtId="0" fontId="3" fillId="0" borderId="0" xfId="0" applyFont="1" applyFill="1" applyAlignment="1"/>
    <xf numFmtId="0" fontId="5" fillId="0" borderId="0" xfId="0" applyFont="1" applyFill="1" applyAlignment="1">
      <alignment horizontal="center" vertical="center" wrapText="1"/>
    </xf>
    <xf numFmtId="0" fontId="21" fillId="5" borderId="0" xfId="0" applyNumberFormat="1" applyFont="1" applyFill="1" applyBorder="1" applyAlignment="1">
      <alignment horizontal="left" indent="1"/>
    </xf>
    <xf numFmtId="0" fontId="5" fillId="0" borderId="0" xfId="0" applyFont="1" applyFill="1" applyAlignment="1">
      <alignment horizontal="center" vertical="center" wrapText="1"/>
    </xf>
    <xf numFmtId="0" fontId="3" fillId="0" borderId="0" xfId="0" applyFont="1" applyFill="1" applyAlignment="1"/>
    <xf numFmtId="10" fontId="3" fillId="0" borderId="0" xfId="0" applyNumberFormat="1" applyFont="1" applyFill="1" applyBorder="1" applyAlignment="1">
      <alignment horizontal="right"/>
    </xf>
    <xf numFmtId="165" fontId="0" fillId="0" borderId="1" xfId="0" quotePrefix="1" applyNumberFormat="1" applyFill="1" applyBorder="1" applyAlignment="1">
      <alignment horizontal="right"/>
    </xf>
    <xf numFmtId="0" fontId="3" fillId="0" borderId="0" xfId="0" applyFont="1" applyFill="1" applyAlignment="1"/>
    <xf numFmtId="0" fontId="5" fillId="0" borderId="0" xfId="0" applyFont="1" applyFill="1" applyAlignment="1">
      <alignment horizontal="center" vertical="center" wrapText="1"/>
    </xf>
    <xf numFmtId="0" fontId="3" fillId="0" borderId="0" xfId="0" applyFont="1" applyFill="1" applyAlignment="1">
      <alignment horizontal="left" vertical="top" wrapText="1"/>
    </xf>
    <xf numFmtId="0" fontId="3" fillId="0" borderId="0" xfId="0" applyFont="1" applyFill="1" applyAlignment="1"/>
    <xf numFmtId="0" fontId="4" fillId="2" borderId="0" xfId="0" applyNumberFormat="1" applyFont="1" applyFill="1" applyAlignment="1">
      <alignment horizontal="center" vertical="center"/>
    </xf>
    <xf numFmtId="0" fontId="5" fillId="0" borderId="0" xfId="0" applyFont="1" applyFill="1" applyAlignment="1">
      <alignment horizontal="center" vertical="center" wrapText="1"/>
    </xf>
    <xf numFmtId="0" fontId="10" fillId="0" borderId="0" xfId="0" applyFont="1" applyFill="1" applyAlignment="1">
      <alignment horizontal="left" vertical="top" wrapText="1"/>
    </xf>
    <xf numFmtId="0" fontId="14" fillId="0" borderId="15" xfId="3" applyFont="1" applyBorder="1" applyAlignment="1">
      <alignment horizontal="center" vertical="center"/>
    </xf>
    <xf numFmtId="0" fontId="14" fillId="0" borderId="15" xfId="3" applyBorder="1" applyAlignment="1">
      <alignment horizontal="center" vertical="center"/>
    </xf>
    <xf numFmtId="0" fontId="14" fillId="0" borderId="16" xfId="3" applyFont="1" applyBorder="1" applyAlignment="1">
      <alignment horizontal="center" vertical="center"/>
    </xf>
    <xf numFmtId="0" fontId="14" fillId="0" borderId="16" xfId="3" applyBorder="1" applyAlignment="1">
      <alignment horizontal="center" vertical="center"/>
    </xf>
    <xf numFmtId="0" fontId="0" fillId="0" borderId="0" xfId="0" applyAlignment="1">
      <alignment horizontal="left" wrapText="1"/>
    </xf>
    <xf numFmtId="14" fontId="4" fillId="2" borderId="0" xfId="0" applyNumberFormat="1" applyFont="1" applyFill="1" applyAlignment="1">
      <alignment horizontal="center" vertical="center"/>
    </xf>
    <xf numFmtId="0" fontId="4" fillId="2" borderId="0" xfId="0" applyFont="1" applyFill="1" applyAlignment="1">
      <alignment horizontal="center" vertical="center"/>
    </xf>
  </cellXfs>
  <cellStyles count="6">
    <cellStyle name="Dziesiętny 2" xfId="4" xr:uid="{00000000-0005-0000-0000-000000000000}"/>
    <cellStyle name="Hiperłącze" xfId="2" builtinId="8"/>
    <cellStyle name="Normalny" xfId="0" builtinId="0"/>
    <cellStyle name="Normalny 2" xfId="3" xr:uid="{00000000-0005-0000-0000-000003000000}"/>
    <cellStyle name="Procentowy" xfId="1" builtinId="5"/>
    <cellStyle name="Procentowy 2" xfId="5" xr:uid="{00000000-0005-0000-0000-000005000000}"/>
  </cellStyles>
  <dxfs count="278">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8" tint="0.59996337778862885"/>
        </patternFill>
      </fill>
    </dxf>
    <dxf>
      <font>
        <b/>
        <i/>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8" tint="0.59996337778862885"/>
        </patternFill>
      </fill>
    </dxf>
    <dxf>
      <fill>
        <patternFill>
          <bgColor theme="7" tint="0.79998168889431442"/>
        </patternFill>
      </fill>
    </dxf>
    <dxf>
      <fill>
        <patternFill>
          <bgColor theme="7" tint="0.79998168889431442"/>
        </patternFill>
      </fill>
    </dxf>
    <dxf>
      <fill>
        <patternFill>
          <bgColor theme="8" tint="0.59996337778862885"/>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8" tint="0.59996337778862885"/>
        </patternFill>
      </fill>
    </dxf>
    <dxf>
      <font>
        <color rgb="FF006100"/>
      </font>
      <fill>
        <patternFill>
          <bgColor rgb="FFC6EFCE"/>
        </patternFill>
      </fill>
    </dxf>
    <dxf>
      <font>
        <color rgb="FF9C0006"/>
      </font>
      <fill>
        <patternFill>
          <bgColor rgb="FFFFC7CE"/>
        </patternFill>
      </fill>
    </dxf>
    <dxf>
      <font>
        <strike val="0"/>
        <outline val="0"/>
        <shadow val="0"/>
        <u val="none"/>
        <vertAlign val="baseline"/>
        <name val="Arial"/>
        <family val="2"/>
        <charset val="238"/>
        <scheme val="none"/>
      </font>
      <numFmt numFmtId="14"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4" formatCode="0.00%"/>
      <fill>
        <patternFill patternType="none">
          <fgColor indexed="64"/>
          <bgColor auto="1"/>
        </patternFill>
      </fill>
      <alignment horizontal="right" vertical="bottom" textRotation="0" wrapText="0" indent="2" justifyLastLine="0" shrinkToFit="0" readingOrder="0"/>
    </dxf>
    <dxf>
      <font>
        <strike val="0"/>
        <outline val="0"/>
        <shadow val="0"/>
        <u val="none"/>
        <vertAlign val="baseline"/>
        <name val="Arial"/>
        <scheme val="none"/>
      </font>
      <numFmt numFmtId="14" formatCode="0.00%"/>
      <fill>
        <patternFill patternType="none">
          <fgColor indexed="64"/>
          <bgColor auto="1"/>
        </patternFill>
      </fill>
      <alignment horizontal="right" vertical="bottom" textRotation="0" wrapText="0" relativeIndent="1" justifyLastLine="0" shrinkToFit="0" readingOrder="0"/>
    </dxf>
    <dxf>
      <numFmt numFmtId="19" formatCode="d/mm/yyyy"/>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numFmt numFmtId="165" formatCode="0.000"/>
      <fill>
        <patternFill patternType="none">
          <fgColor indexed="64"/>
          <bgColor auto="1"/>
        </patternFill>
      </fill>
    </dxf>
    <dxf>
      <numFmt numFmtId="165" formatCode="0.000"/>
      <fill>
        <patternFill patternType="none">
          <fgColor indexed="64"/>
          <bgColor auto="1"/>
        </patternFill>
      </fill>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style="hair">
          <color theme="0" tint="-0.34998626667073579"/>
        </bottom>
      </border>
    </dxf>
    <dxf>
      <font>
        <name val="Arial"/>
        <family val="2"/>
        <charset val="238"/>
        <scheme val="none"/>
      </font>
      <numFmt numFmtId="19" formatCode="d/mm/yyyy"/>
      <fill>
        <patternFill patternType="none">
          <fgColor indexed="64"/>
          <bgColor indexed="65"/>
        </patternFill>
      </fill>
      <alignment horizontal="right" vertical="bottom" textRotation="0" wrapText="0" indent="0" justifyLastLine="0" shrinkToFit="0" readingOrder="0"/>
    </dxf>
    <dxf>
      <font>
        <name val="Arial"/>
        <family val="2"/>
        <charset val="238"/>
        <scheme val="none"/>
      </font>
      <numFmt numFmtId="19" formatCode="d/mm/yyyy"/>
      <fill>
        <patternFill patternType="none">
          <fgColor indexed="64"/>
          <bgColor indexed="65"/>
        </patternFill>
      </fill>
      <alignment horizontal="right" vertical="bottom" textRotation="0" wrapText="0" indent="0" justifyLastLine="0" shrinkToFit="0" readingOrder="0"/>
    </dxf>
    <dxf>
      <font>
        <name val="Arial"/>
        <family val="2"/>
        <charset val="238"/>
        <scheme val="none"/>
      </font>
      <numFmt numFmtId="19" formatCode="d/mm/yyyy"/>
      <fill>
        <patternFill patternType="none">
          <fgColor indexed="64"/>
          <bgColor indexed="65"/>
        </patternFill>
      </fill>
      <alignment horizontal="right" vertical="bottom" textRotation="0" wrapText="0" indent="0" justifyLastLine="0" shrinkToFit="0" readingOrder="0"/>
    </dxf>
    <dxf>
      <font>
        <name val="Arial"/>
        <family val="2"/>
        <charset val="238"/>
        <scheme val="none"/>
      </font>
      <numFmt numFmtId="166" formatCode="0.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b val="0"/>
        <i val="0"/>
        <strike val="0"/>
        <condense val="0"/>
        <extend val="0"/>
        <outline val="0"/>
        <shadow val="0"/>
        <u val="none"/>
        <vertAlign val="baseline"/>
        <sz val="11"/>
        <color theme="1"/>
        <name val="Arial"/>
        <scheme val="none"/>
      </font>
      <fill>
        <patternFill patternType="none">
          <fgColor indexed="64"/>
          <bgColor auto="1"/>
        </patternFill>
      </fill>
    </dxf>
    <dxf>
      <font>
        <i/>
        <strike val="0"/>
        <outline val="0"/>
        <shadow val="0"/>
        <u val="none"/>
        <vertAlign val="baseline"/>
        <sz val="9"/>
        <color theme="1"/>
        <name val="Arial"/>
        <scheme val="none"/>
      </font>
      <numFmt numFmtId="164" formatCode="#,##0."/>
      <fill>
        <patternFill patternType="none">
          <fgColor indexed="64"/>
          <bgColor auto="1"/>
        </patternFill>
      </fill>
      <alignment horizontal="right" vertical="bottom" textRotation="0" wrapText="0" relativeIndent="1" justifyLastLine="0" shrinkToFit="0" readingOrder="0"/>
    </dxf>
    <dxf>
      <font>
        <strike val="0"/>
        <outline val="0"/>
        <shadow val="0"/>
        <u val="none"/>
        <vertAlign val="baseline"/>
        <name val="Arial"/>
        <scheme val="none"/>
      </font>
      <fill>
        <patternFill patternType="none">
          <fgColor rgb="FF000000"/>
          <bgColor auto="1"/>
        </patternFill>
      </fill>
    </dxf>
    <dxf>
      <font>
        <b val="0"/>
        <strike val="0"/>
        <outline val="0"/>
        <shadow val="0"/>
        <u val="none"/>
        <vertAlign val="baseline"/>
        <sz val="8"/>
        <color theme="1"/>
        <name val="Arial"/>
        <scheme val="none"/>
      </font>
      <fill>
        <patternFill patternType="none">
          <fgColor indexed="64"/>
          <bgColor auto="1"/>
        </patternFill>
      </fill>
      <alignment vertical="center" textRotation="0" wrapText="1" indent="0" justifyLastLine="0" shrinkToFit="0" readingOrder="0"/>
    </dxf>
    <dxf>
      <font>
        <strike val="0"/>
        <outline val="0"/>
        <shadow val="0"/>
        <u val="none"/>
        <vertAlign val="baseline"/>
        <name val="Arial"/>
        <scheme val="none"/>
      </font>
      <numFmt numFmtId="14" formatCode="0.00%"/>
      <fill>
        <patternFill patternType="none">
          <bgColor auto="1"/>
        </patternFill>
      </fill>
      <alignment horizontal="right" vertical="bottom" textRotation="0" wrapText="0" relativeIndent="1" justifyLastLine="0" shrinkToFit="0" readingOrder="0"/>
    </dxf>
    <dxf>
      <numFmt numFmtId="19" formatCode="d/mm/yyyy"/>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name val="Arial"/>
        <scheme val="none"/>
      </font>
      <numFmt numFmtId="165" formatCode="0.000"/>
      <fill>
        <patternFill patternType="none">
          <fgColor indexed="64"/>
          <bgColor auto="1"/>
        </patternFill>
      </fill>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border diagonalUp="0" diagonalDown="0" outline="0">
        <left/>
        <right/>
        <top/>
        <bottom style="hair">
          <color theme="0" tint="-0.34998626667073579"/>
        </bottom>
      </border>
    </dxf>
    <dxf>
      <numFmt numFmtId="165" formatCode="0.000"/>
      <fill>
        <patternFill patternType="none">
          <fgColor indexed="64"/>
          <bgColor indexed="65"/>
        </patternFill>
      </fill>
      <border diagonalUp="0" diagonalDown="0">
        <left/>
        <right/>
        <top/>
        <bottom style="hair">
          <color theme="0" tint="-0.34998626667073579"/>
        </bottom>
        <vertical/>
        <horizontal/>
      </border>
    </dxf>
    <dxf>
      <font>
        <strike val="0"/>
        <outline val="0"/>
        <shadow val="0"/>
        <u val="none"/>
        <vertAlign val="baseline"/>
        <name val="Arial"/>
        <scheme val="none"/>
      </font>
      <numFmt numFmtId="165" formatCode="0.000"/>
      <fill>
        <patternFill patternType="none">
          <fgColor indexed="64"/>
          <bgColor auto="1"/>
        </patternFill>
      </fill>
      <border diagonalUp="0" diagonalDown="0" outline="0">
        <left/>
        <right/>
        <top/>
        <bottom style="hair">
          <color theme="0" tint="-0.34998626667073579"/>
        </bottom>
      </border>
    </dxf>
    <dxf>
      <font>
        <strike val="0"/>
        <outline val="0"/>
        <shadow val="0"/>
        <u val="none"/>
        <vertAlign val="baseline"/>
        <name val="Arial"/>
        <scheme val="none"/>
      </font>
      <fill>
        <patternFill patternType="none">
          <bgColor auto="1"/>
        </patternFill>
      </fill>
      <alignment horizontal="center" vertical="bottom" textRotation="0" wrapText="0" indent="0" justifyLastLine="0" shrinkToFit="0" readingOrder="0"/>
    </dxf>
    <dxf>
      <font>
        <strike val="0"/>
        <outline val="0"/>
        <shadow val="0"/>
        <u val="none"/>
        <vertAlign val="baseline"/>
        <name val="Arial"/>
        <scheme val="none"/>
      </font>
      <numFmt numFmtId="0" formatCode="General"/>
      <fill>
        <patternFill patternType="none">
          <bgColor auto="1"/>
        </patternFill>
      </fill>
      <alignment horizontal="left" vertical="bottom" textRotation="0" wrapText="0" indent="0" justifyLastLine="0" shrinkToFit="0" readingOrder="0"/>
    </dxf>
    <dxf>
      <font>
        <strike val="0"/>
        <outline val="0"/>
        <shadow val="0"/>
        <u val="none"/>
        <vertAlign val="baseline"/>
        <name val="Arial"/>
        <scheme val="none"/>
      </font>
      <fill>
        <patternFill patternType="none">
          <bgColor auto="1"/>
        </patternFill>
      </fill>
    </dxf>
    <dxf>
      <font>
        <strike val="0"/>
        <outline val="0"/>
        <shadow val="0"/>
        <u val="none"/>
        <vertAlign val="baseline"/>
        <name val="Arial"/>
        <scheme val="none"/>
      </font>
      <fill>
        <patternFill patternType="none">
          <bgColor auto="1"/>
        </patternFill>
      </fill>
    </dxf>
    <dxf>
      <font>
        <b val="0"/>
        <i val="0"/>
        <strike val="0"/>
        <condense val="0"/>
        <extend val="0"/>
        <outline val="0"/>
        <shadow val="0"/>
        <u val="none"/>
        <vertAlign val="baseline"/>
        <sz val="11"/>
        <color theme="1"/>
        <name val="Arial"/>
        <scheme val="none"/>
      </font>
      <fill>
        <patternFill patternType="none">
          <bgColor auto="1"/>
        </patternFill>
      </fill>
    </dxf>
    <dxf>
      <font>
        <strike val="0"/>
        <outline val="0"/>
        <shadow val="0"/>
        <u val="none"/>
        <vertAlign val="baseline"/>
        <name val="Arial"/>
        <scheme val="none"/>
      </font>
      <fill>
        <patternFill patternType="none">
          <bgColor auto="1"/>
        </patternFill>
      </fill>
      <alignment horizontal="right" vertical="bottom" textRotation="0" wrapText="0" relativeIndent="1" justifyLastLine="0" shrinkToFit="0" readingOrder="0"/>
    </dxf>
    <dxf>
      <font>
        <strike val="0"/>
        <outline val="0"/>
        <shadow val="0"/>
        <u val="none"/>
        <vertAlign val="baseline"/>
        <name val="Arial"/>
        <scheme val="none"/>
      </font>
      <fill>
        <patternFill patternType="none">
          <bgColor auto="1"/>
        </patternFill>
      </fill>
    </dxf>
    <dxf>
      <font>
        <b val="0"/>
        <strike val="0"/>
        <outline val="0"/>
        <shadow val="0"/>
        <u val="none"/>
        <vertAlign val="baseline"/>
        <sz val="8"/>
        <color theme="1"/>
        <name val="Arial"/>
        <scheme val="none"/>
      </font>
      <fill>
        <patternFill patternType="none">
          <bgColor auto="1"/>
        </patternFill>
      </fill>
      <alignment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4" formatCode="0.00%"/>
      <fill>
        <patternFill patternType="none">
          <fgColor indexed="64"/>
          <bgColor indexed="65"/>
        </patternFill>
      </fill>
      <alignment horizontal="right" vertical="bottom" textRotation="0" wrapText="0" indent="2" justifyLastLine="0" shrinkToFit="0" readingOrder="0"/>
    </dxf>
    <dxf>
      <font>
        <strike val="0"/>
        <outline val="0"/>
        <shadow val="0"/>
        <u val="none"/>
        <vertAlign val="baseline"/>
        <name val="Arial"/>
        <scheme val="none"/>
      </font>
      <numFmt numFmtId="14" formatCode="0.00%"/>
      <fill>
        <patternFill patternType="none">
          <bgColor auto="1"/>
        </patternFill>
      </fill>
      <alignment horizontal="right" vertical="bottom" textRotation="0" wrapText="0" relativeIndent="1" justifyLastLine="0" shrinkToFit="0" readingOrder="0"/>
    </dxf>
    <dxf>
      <numFmt numFmtId="19" formatCode="d/mm/yyyy"/>
      <fill>
        <patternFill patternType="none">
          <fgColor indexed="64"/>
          <bgColor indexed="65"/>
        </patternFill>
      </fill>
      <alignment horizontal="right" vertical="bottom" textRotation="0" wrapText="0" indent="0" justifyLastLine="0" shrinkToFit="0" readingOrder="0"/>
    </dxf>
    <dxf>
      <numFmt numFmtId="19" formatCode="d/mm/yyyy"/>
      <fill>
        <patternFill patternType="none">
          <fgColor indexed="64"/>
          <bgColor indexed="65"/>
        </patternFill>
      </fill>
      <alignment horizontal="right" vertical="bottom" textRotation="0" wrapText="0" indent="0" justifyLastLine="0" shrinkToFit="0" readingOrder="0"/>
    </dxf>
    <dxf>
      <numFmt numFmtId="19" formatCode="d/mm/yyyy"/>
      <fill>
        <patternFill patternType="none">
          <fgColor indexed="64"/>
          <bgColor indexed="65"/>
        </patternFill>
      </fill>
    </dxf>
    <dxf>
      <numFmt numFmtId="166" formatCode="0.00##%"/>
      <fill>
        <patternFill patternType="none">
          <fgColor indexed="64"/>
          <bgColor indexed="65"/>
        </patternFill>
      </fill>
    </dxf>
    <dxf>
      <numFmt numFmtId="165" formatCode="0.000"/>
      <fill>
        <patternFill patternType="none">
          <fgColor indexed="64"/>
          <bgColor indexed="65"/>
        </patternFill>
      </fill>
    </dxf>
    <dxf>
      <font>
        <strike val="0"/>
        <outline val="0"/>
        <shadow val="0"/>
        <u val="none"/>
        <vertAlign val="baseline"/>
        <name val="Arial"/>
        <scheme val="none"/>
      </font>
      <numFmt numFmtId="165" formatCode="0.000"/>
      <fill>
        <patternFill patternType="none">
          <fgColor indexed="64"/>
          <bgColor auto="1"/>
        </patternFill>
      </fill>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border diagonalUp="0" diagonalDown="0" outline="0">
        <left/>
        <right/>
        <top/>
        <bottom style="hair">
          <color theme="0" tint="-0.34998626667073579"/>
        </bottom>
      </border>
    </dxf>
    <dxf>
      <numFmt numFmtId="165" formatCode="0.000"/>
      <fill>
        <patternFill patternType="none">
          <fgColor indexed="64"/>
          <bgColor indexed="65"/>
        </patternFill>
      </fill>
      <border diagonalUp="0" diagonalDown="0">
        <left/>
        <right/>
        <top/>
        <bottom style="hair">
          <color theme="0" tint="-0.34998626667073579"/>
        </bottom>
        <vertical/>
        <horizontal/>
      </border>
    </dxf>
    <dxf>
      <font>
        <strike val="0"/>
        <outline val="0"/>
        <shadow val="0"/>
        <u val="none"/>
        <vertAlign val="baseline"/>
        <name val="Arial"/>
        <scheme val="none"/>
      </font>
      <numFmt numFmtId="165" formatCode="0.000"/>
      <fill>
        <patternFill patternType="none">
          <fgColor indexed="64"/>
          <bgColor auto="1"/>
        </patternFill>
      </fill>
      <border diagonalUp="0" diagonalDown="0" outline="0">
        <left/>
        <right/>
        <top/>
        <bottom style="hair">
          <color theme="0" tint="-0.34998626667073579"/>
        </bottom>
      </border>
    </dxf>
    <dxf>
      <font>
        <strike val="0"/>
        <outline val="0"/>
        <shadow val="0"/>
        <u val="none"/>
        <vertAlign val="baseline"/>
        <name val="Arial"/>
        <scheme val="none"/>
      </font>
      <fill>
        <patternFill patternType="none">
          <bgColor auto="1"/>
        </patternFill>
      </fill>
      <alignment horizontal="center" vertical="bottom" textRotation="0" wrapText="0" indent="0" justifyLastLine="0" shrinkToFit="0" readingOrder="0"/>
    </dxf>
    <dxf>
      <font>
        <strike val="0"/>
        <outline val="0"/>
        <shadow val="0"/>
        <u val="none"/>
        <vertAlign val="baseline"/>
        <name val="Arial"/>
        <scheme val="none"/>
      </font>
      <numFmt numFmtId="0" formatCode="General"/>
      <fill>
        <patternFill patternType="none">
          <bgColor auto="1"/>
        </patternFill>
      </fill>
      <alignment horizontal="left" vertical="bottom" textRotation="0" wrapText="0" indent="0" justifyLastLine="0" shrinkToFit="0" readingOrder="0"/>
    </dxf>
    <dxf>
      <font>
        <strike val="0"/>
        <outline val="0"/>
        <shadow val="0"/>
        <u val="none"/>
        <vertAlign val="baseline"/>
        <name val="Arial"/>
        <scheme val="none"/>
      </font>
      <fill>
        <patternFill patternType="none">
          <bgColor auto="1"/>
        </patternFill>
      </fill>
    </dxf>
    <dxf>
      <font>
        <strike val="0"/>
        <outline val="0"/>
        <shadow val="0"/>
        <u val="none"/>
        <vertAlign val="baseline"/>
        <name val="Arial"/>
        <scheme val="none"/>
      </font>
      <fill>
        <patternFill patternType="none">
          <bgColor auto="1"/>
        </patternFill>
      </fill>
    </dxf>
    <dxf>
      <font>
        <b val="0"/>
        <i val="0"/>
        <strike val="0"/>
        <condense val="0"/>
        <extend val="0"/>
        <outline val="0"/>
        <shadow val="0"/>
        <u val="none"/>
        <vertAlign val="baseline"/>
        <sz val="11"/>
        <color theme="1"/>
        <name val="Arial"/>
        <scheme val="none"/>
      </font>
      <fill>
        <patternFill patternType="none">
          <bgColor auto="1"/>
        </patternFill>
      </fill>
    </dxf>
    <dxf>
      <font>
        <strike val="0"/>
        <outline val="0"/>
        <shadow val="0"/>
        <u val="none"/>
        <vertAlign val="baseline"/>
        <name val="Arial"/>
        <scheme val="none"/>
      </font>
      <fill>
        <patternFill patternType="none">
          <bgColor auto="1"/>
        </patternFill>
      </fill>
      <alignment horizontal="right" vertical="bottom" textRotation="0" wrapText="0" relativeIndent="1" justifyLastLine="0" shrinkToFit="0" readingOrder="0"/>
    </dxf>
    <dxf>
      <font>
        <strike val="0"/>
        <outline val="0"/>
        <shadow val="0"/>
        <u val="none"/>
        <vertAlign val="baseline"/>
        <name val="Arial"/>
        <scheme val="none"/>
      </font>
      <fill>
        <patternFill patternType="none">
          <bgColor auto="1"/>
        </patternFill>
      </fill>
    </dxf>
    <dxf>
      <font>
        <b val="0"/>
        <strike val="0"/>
        <outline val="0"/>
        <shadow val="0"/>
        <u val="none"/>
        <vertAlign val="baseline"/>
        <sz val="8"/>
        <color theme="1"/>
        <name val="Arial"/>
        <scheme val="none"/>
      </font>
      <fill>
        <patternFill patternType="none">
          <bgColor auto="1"/>
        </patternFill>
      </fill>
      <alignment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4" formatCode="0.00%"/>
      <fill>
        <patternFill patternType="none">
          <fgColor indexed="64"/>
          <bgColor indexed="65"/>
        </patternFill>
      </fill>
      <alignment horizontal="right" vertical="bottom" textRotation="0" wrapText="0" indent="2" justifyLastLine="0" shrinkToFit="0" readingOrder="0"/>
    </dxf>
    <dxf>
      <font>
        <strike val="0"/>
        <outline val="0"/>
        <shadow val="0"/>
        <u val="none"/>
        <vertAlign val="baseline"/>
        <name val="Arial"/>
        <scheme val="none"/>
      </font>
      <numFmt numFmtId="14" formatCode="0.00%"/>
      <fill>
        <patternFill patternType="none">
          <bgColor auto="1"/>
        </patternFill>
      </fill>
      <alignment horizontal="right" vertical="bottom" textRotation="0" wrapText="0" relativeIndent="1" justifyLastLine="0" shrinkToFit="0" readingOrder="0"/>
    </dxf>
    <dxf>
      <numFmt numFmtId="19" formatCode="d/mm/yy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numFmt numFmtId="19" formatCode="d/mm/yyyy"/>
      <fill>
        <patternFill patternType="none">
          <fgColor indexed="64"/>
          <bgColor indexed="65"/>
        </patternFill>
      </fill>
      <alignment horizontal="right" vertical="bottom" textRotation="0" wrapText="0" indent="0" justifyLastLine="0" shrinkToFit="0" readingOrder="0"/>
    </dxf>
    <dxf>
      <numFmt numFmtId="19" formatCode="d/mm/yyyy"/>
      <fill>
        <patternFill patternType="none">
          <fgColor indexed="64"/>
          <bgColor indexed="65"/>
        </patternFill>
      </fill>
      <alignment horizontal="right" vertical="bottom" textRotation="0" wrapText="0" indent="0" justifyLastLine="0" shrinkToFit="0" readingOrder="0"/>
    </dxf>
    <dxf>
      <numFmt numFmtId="19" formatCode="d/mm/yyyy"/>
      <fill>
        <patternFill patternType="none">
          <fgColor indexed="64"/>
          <bgColor indexed="65"/>
        </patternFill>
      </fill>
    </dxf>
    <dxf>
      <numFmt numFmtId="166" formatCode="0.00##%"/>
      <fill>
        <patternFill patternType="solid">
          <fgColor indexed="64"/>
          <bgColor rgb="FFFFFF00"/>
        </patternFill>
      </fill>
      <border diagonalUp="0" diagonalDown="0">
        <left style="thin">
          <color indexed="64"/>
        </left>
        <right/>
        <vertical/>
      </border>
    </dxf>
    <dxf>
      <numFmt numFmtId="165" formatCode="0.000"/>
      <fill>
        <patternFill patternType="none">
          <fgColor indexed="64"/>
          <bgColor indexed="65"/>
        </patternFill>
      </fill>
    </dxf>
    <dxf>
      <numFmt numFmtId="165" formatCode="0.000"/>
      <fill>
        <patternFill patternType="none">
          <fgColor indexed="64"/>
          <bgColor indexed="65"/>
        </patternFill>
      </fill>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left style="thin">
          <color indexed="64"/>
        </left>
        <right/>
        <top/>
        <bottom style="hair">
          <color theme="0" tint="-0.34998626667073579"/>
        </bottom>
        <vertical/>
      </border>
    </dxf>
    <dxf>
      <font>
        <strike val="0"/>
        <outline val="0"/>
        <shadow val="0"/>
        <u val="none"/>
        <vertAlign val="baseline"/>
        <name val="Arial"/>
        <scheme val="none"/>
      </font>
      <fill>
        <patternFill patternType="none">
          <bgColor auto="1"/>
        </patternFill>
      </fill>
      <alignment horizontal="center" vertical="bottom" textRotation="0" wrapText="0" indent="0" justifyLastLine="0" shrinkToFit="0" readingOrder="0"/>
    </dxf>
    <dxf>
      <font>
        <strike val="0"/>
        <outline val="0"/>
        <shadow val="0"/>
        <u val="none"/>
        <vertAlign val="baseline"/>
        <name val="Arial"/>
        <scheme val="none"/>
      </font>
      <numFmt numFmtId="0" formatCode="General"/>
      <fill>
        <patternFill patternType="none">
          <bgColor auto="1"/>
        </patternFill>
      </fill>
      <alignment horizontal="left" vertical="bottom" textRotation="0" wrapText="0" indent="0" justifyLastLine="0" shrinkToFit="0" readingOrder="0"/>
    </dxf>
    <dxf>
      <font>
        <strike val="0"/>
        <outline val="0"/>
        <shadow val="0"/>
        <u val="none"/>
        <vertAlign val="baseline"/>
        <name val="Arial"/>
        <scheme val="none"/>
      </font>
      <fill>
        <patternFill patternType="none">
          <bgColor auto="1"/>
        </patternFill>
      </fill>
    </dxf>
    <dxf>
      <font>
        <strike val="0"/>
        <outline val="0"/>
        <shadow val="0"/>
        <u val="none"/>
        <vertAlign val="baseline"/>
        <name val="Arial"/>
        <scheme val="none"/>
      </font>
      <fill>
        <patternFill patternType="none">
          <bgColor auto="1"/>
        </patternFill>
      </fill>
    </dxf>
    <dxf>
      <font>
        <b val="0"/>
        <i val="0"/>
        <strike val="0"/>
        <condense val="0"/>
        <extend val="0"/>
        <outline val="0"/>
        <shadow val="0"/>
        <u val="none"/>
        <vertAlign val="baseline"/>
        <sz val="11"/>
        <color theme="1"/>
        <name val="Arial"/>
        <scheme val="none"/>
      </font>
      <fill>
        <patternFill patternType="none">
          <bgColor auto="1"/>
        </patternFill>
      </fill>
    </dxf>
    <dxf>
      <font>
        <i/>
        <strike val="0"/>
        <outline val="0"/>
        <shadow val="0"/>
        <u val="none"/>
        <vertAlign val="baseline"/>
        <sz val="9"/>
        <color theme="1"/>
        <name val="Arial"/>
        <scheme val="none"/>
      </font>
      <numFmt numFmtId="164" formatCode="#,##0."/>
      <fill>
        <patternFill patternType="none">
          <bgColor auto="1"/>
        </patternFill>
      </fill>
      <alignment horizontal="right" vertical="bottom" textRotation="0" wrapText="0" relativeIndent="1" justifyLastLine="0" shrinkToFit="0" readingOrder="0"/>
    </dxf>
    <dxf>
      <font>
        <strike val="0"/>
        <outline val="0"/>
        <shadow val="0"/>
        <u val="none"/>
        <vertAlign val="baseline"/>
        <name val="Arial"/>
        <scheme val="none"/>
      </font>
      <fill>
        <patternFill patternType="none">
          <bgColor auto="1"/>
        </patternFill>
      </fill>
    </dxf>
    <dxf>
      <font>
        <b val="0"/>
        <strike val="0"/>
        <outline val="0"/>
        <shadow val="0"/>
        <u val="none"/>
        <vertAlign val="baseline"/>
        <sz val="8"/>
        <color theme="1"/>
        <name val="Arial"/>
        <scheme val="none"/>
      </font>
      <fill>
        <patternFill patternType="none">
          <bgColor auto="1"/>
        </patternFill>
      </fill>
      <alignment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4" formatCode="0.00%"/>
      <fill>
        <patternFill patternType="none">
          <fgColor indexed="64"/>
          <bgColor indexed="65"/>
        </patternFill>
      </fill>
      <alignment horizontal="right" vertical="bottom" textRotation="0" wrapText="0" indent="2" justifyLastLine="0" shrinkToFit="0" readingOrder="0"/>
    </dxf>
    <dxf>
      <font>
        <strike val="0"/>
        <outline val="0"/>
        <shadow val="0"/>
        <u val="none"/>
        <vertAlign val="baseline"/>
        <name val="Arial"/>
        <scheme val="none"/>
      </font>
      <numFmt numFmtId="14" formatCode="0.00%"/>
      <fill>
        <patternFill patternType="none">
          <bgColor auto="1"/>
        </patternFill>
      </fill>
      <alignment horizontal="right" vertical="bottom" textRotation="0" wrapText="0" relativeIndent="1" justifyLastLine="0" shrinkToFit="0" readingOrder="0"/>
    </dxf>
    <dxf>
      <numFmt numFmtId="19" formatCode="d/mm/yy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numFmt numFmtId="19" formatCode="d/mm/yyyy"/>
      <fill>
        <patternFill patternType="none">
          <fgColor indexed="64"/>
          <bgColor indexed="65"/>
        </patternFill>
      </fill>
      <alignment horizontal="right" vertical="bottom" textRotation="0" wrapText="0" indent="0" justifyLastLine="0" shrinkToFit="0" readingOrder="0"/>
    </dxf>
    <dxf>
      <numFmt numFmtId="19" formatCode="d/mm/yyyy"/>
      <fill>
        <patternFill patternType="none">
          <fgColor indexed="64"/>
          <bgColor indexed="65"/>
        </patternFill>
      </fill>
      <alignment horizontal="right" vertical="bottom" textRotation="0" wrapText="0" indent="0" justifyLastLine="0" shrinkToFit="0" readingOrder="0"/>
    </dxf>
    <dxf>
      <numFmt numFmtId="19" formatCode="d/mm/yyyy"/>
      <fill>
        <patternFill patternType="none">
          <fgColor indexed="64"/>
          <bgColor indexed="65"/>
        </patternFill>
      </fill>
    </dxf>
    <dxf>
      <numFmt numFmtId="166" formatCode="0.00##%"/>
      <fill>
        <patternFill patternType="solid">
          <fgColor indexed="64"/>
          <bgColor rgb="FFFFFF00"/>
        </patternFill>
      </fill>
      <border diagonalUp="0" diagonalDown="0">
        <left style="thin">
          <color indexed="64"/>
        </left>
        <right/>
        <vertical/>
      </border>
    </dxf>
    <dxf>
      <numFmt numFmtId="165" formatCode="0.000"/>
      <fill>
        <patternFill patternType="none">
          <fgColor indexed="64"/>
          <bgColor indexed="65"/>
        </patternFill>
      </fill>
    </dxf>
    <dxf>
      <numFmt numFmtId="165" formatCode="0.000"/>
      <fill>
        <patternFill patternType="none">
          <fgColor indexed="64"/>
          <bgColor indexed="65"/>
        </patternFill>
      </fill>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left style="thin">
          <color indexed="64"/>
        </left>
        <right/>
        <top/>
        <bottom style="hair">
          <color theme="0" tint="-0.34998626667073579"/>
        </bottom>
        <vertical/>
      </border>
    </dxf>
    <dxf>
      <font>
        <strike val="0"/>
        <outline val="0"/>
        <shadow val="0"/>
        <u val="none"/>
        <vertAlign val="baseline"/>
        <name val="Arial"/>
        <scheme val="none"/>
      </font>
      <fill>
        <patternFill patternType="none">
          <bgColor auto="1"/>
        </patternFill>
      </fill>
      <alignment horizontal="center" vertical="bottom" textRotation="0" wrapText="0" indent="0" justifyLastLine="0" shrinkToFit="0" readingOrder="0"/>
    </dxf>
    <dxf>
      <font>
        <strike val="0"/>
        <outline val="0"/>
        <shadow val="0"/>
        <u val="none"/>
        <vertAlign val="baseline"/>
        <name val="Arial"/>
        <scheme val="none"/>
      </font>
      <numFmt numFmtId="0" formatCode="General"/>
      <fill>
        <patternFill patternType="none">
          <bgColor auto="1"/>
        </patternFill>
      </fill>
      <alignment horizontal="left" vertical="bottom" textRotation="0" wrapText="0" indent="0" justifyLastLine="0" shrinkToFit="0" readingOrder="0"/>
    </dxf>
    <dxf>
      <font>
        <strike val="0"/>
        <outline val="0"/>
        <shadow val="0"/>
        <u val="none"/>
        <vertAlign val="baseline"/>
        <name val="Arial"/>
        <scheme val="none"/>
      </font>
      <fill>
        <patternFill patternType="none">
          <bgColor auto="1"/>
        </patternFill>
      </fill>
    </dxf>
    <dxf>
      <font>
        <strike val="0"/>
        <outline val="0"/>
        <shadow val="0"/>
        <u val="none"/>
        <vertAlign val="baseline"/>
        <name val="Arial"/>
        <scheme val="none"/>
      </font>
      <fill>
        <patternFill patternType="none">
          <bgColor auto="1"/>
        </patternFill>
      </fill>
    </dxf>
    <dxf>
      <font>
        <b val="0"/>
        <i val="0"/>
        <strike val="0"/>
        <condense val="0"/>
        <extend val="0"/>
        <outline val="0"/>
        <shadow val="0"/>
        <u val="none"/>
        <vertAlign val="baseline"/>
        <sz val="11"/>
        <color theme="1"/>
        <name val="Arial"/>
        <scheme val="none"/>
      </font>
      <fill>
        <patternFill patternType="none">
          <bgColor auto="1"/>
        </patternFill>
      </fill>
    </dxf>
    <dxf>
      <font>
        <i/>
        <strike val="0"/>
        <outline val="0"/>
        <shadow val="0"/>
        <u val="none"/>
        <vertAlign val="baseline"/>
        <sz val="9"/>
        <color theme="1"/>
        <name val="Arial"/>
        <scheme val="none"/>
      </font>
      <numFmt numFmtId="164" formatCode="#,##0."/>
      <fill>
        <patternFill patternType="none">
          <bgColor auto="1"/>
        </patternFill>
      </fill>
      <alignment horizontal="right" vertical="bottom" textRotation="0" wrapText="0" relativeIndent="1" justifyLastLine="0" shrinkToFit="0" readingOrder="0"/>
    </dxf>
    <dxf>
      <font>
        <strike val="0"/>
        <outline val="0"/>
        <shadow val="0"/>
        <u val="none"/>
        <vertAlign val="baseline"/>
        <name val="Arial"/>
        <scheme val="none"/>
      </font>
      <fill>
        <patternFill patternType="none">
          <bgColor auto="1"/>
        </patternFill>
      </fill>
    </dxf>
    <dxf>
      <font>
        <b val="0"/>
        <strike val="0"/>
        <outline val="0"/>
        <shadow val="0"/>
        <u val="none"/>
        <vertAlign val="baseline"/>
        <sz val="8"/>
        <color theme="1"/>
        <name val="Arial"/>
        <scheme val="none"/>
      </font>
      <fill>
        <patternFill patternType="none">
          <bgColor auto="1"/>
        </patternFill>
      </fill>
      <alignment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4" formatCode="0.00%"/>
      <fill>
        <patternFill patternType="none">
          <fgColor indexed="64"/>
          <bgColor auto="1"/>
        </patternFill>
      </fill>
      <alignment horizontal="right" vertical="bottom" textRotation="0" wrapText="0" indent="2" justifyLastLine="0" shrinkToFit="0" readingOrder="0"/>
    </dxf>
    <dxf>
      <font>
        <strike val="0"/>
        <outline val="0"/>
        <shadow val="0"/>
        <u val="none"/>
        <vertAlign val="baseline"/>
        <name val="Arial"/>
        <scheme val="none"/>
      </font>
      <numFmt numFmtId="14" formatCode="0.00%"/>
      <fill>
        <patternFill patternType="none">
          <fgColor indexed="64"/>
          <bgColor auto="1"/>
        </patternFill>
      </fill>
      <alignment horizontal="right" vertical="bottom" textRotation="0" wrapText="0" relativeIndent="1" justifyLastLine="0" shrinkToFit="0" readingOrder="0"/>
    </dxf>
    <dxf>
      <numFmt numFmtId="19" formatCode="d/mm/yyyy"/>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numFmt numFmtId="19" formatCode="d/mm/yyyy"/>
      <fill>
        <patternFill patternType="none">
          <fgColor indexed="64"/>
          <bgColor auto="1"/>
        </patternFill>
      </fill>
      <alignment horizontal="right" vertical="bottom" textRotation="0" wrapText="0" indent="0" justifyLastLine="0" shrinkToFit="0" readingOrder="0"/>
    </dxf>
    <dxf>
      <numFmt numFmtId="19" formatCode="d/mm/yyyy"/>
      <fill>
        <patternFill patternType="none">
          <fgColor indexed="64"/>
          <bgColor auto="1"/>
        </patternFill>
      </fill>
      <alignment horizontal="right" vertical="bottom" textRotation="0" wrapText="0" indent="0" justifyLastLine="0" shrinkToFit="0" readingOrder="0"/>
    </dxf>
    <dxf>
      <numFmt numFmtId="19" formatCode="d/mm/yyyy"/>
      <fill>
        <patternFill patternType="none">
          <fgColor indexed="64"/>
          <bgColor auto="1"/>
        </patternFill>
      </fill>
    </dxf>
    <dxf>
      <numFmt numFmtId="166" formatCode="0.00##%"/>
      <fill>
        <patternFill patternType="none">
          <fgColor indexed="64"/>
          <bgColor auto="1"/>
        </patternFill>
      </fill>
      <border diagonalUp="0" diagonalDown="0" outline="0">
        <left style="thin">
          <color indexed="64"/>
        </left>
        <right/>
      </border>
    </dxf>
    <dxf>
      <numFmt numFmtId="165" formatCode="0.000"/>
      <fill>
        <patternFill patternType="none">
          <fgColor indexed="64"/>
          <bgColor auto="1"/>
        </patternFill>
      </fill>
    </dxf>
    <dxf>
      <numFmt numFmtId="165" formatCode="0.000"/>
      <fill>
        <patternFill patternType="none">
          <fgColor indexed="64"/>
          <bgColor auto="1"/>
        </patternFill>
      </fill>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style="hair">
          <color theme="0" tint="-0.34998626667073579"/>
        </bottom>
      </border>
    </dxf>
    <dxf>
      <font>
        <strike val="0"/>
        <outline val="0"/>
        <shadow val="0"/>
        <u val="none"/>
        <vertAlign val="baseline"/>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b val="0"/>
        <i val="0"/>
        <strike val="0"/>
        <condense val="0"/>
        <extend val="0"/>
        <outline val="0"/>
        <shadow val="0"/>
        <u val="none"/>
        <vertAlign val="baseline"/>
        <sz val="11"/>
        <color theme="1"/>
        <name val="Arial"/>
        <scheme val="none"/>
      </font>
      <fill>
        <patternFill patternType="none">
          <fgColor indexed="64"/>
          <bgColor auto="1"/>
        </patternFill>
      </fill>
    </dxf>
    <dxf>
      <font>
        <i/>
        <strike val="0"/>
        <outline val="0"/>
        <shadow val="0"/>
        <u val="none"/>
        <vertAlign val="baseline"/>
        <sz val="9"/>
        <color theme="1"/>
        <name val="Arial"/>
        <scheme val="none"/>
      </font>
      <numFmt numFmtId="164" formatCode="#,##0."/>
      <fill>
        <patternFill patternType="none">
          <fgColor indexed="64"/>
          <bgColor auto="1"/>
        </patternFill>
      </fill>
      <alignment horizontal="right" vertical="bottom" textRotation="0" wrapText="0" relativeIndent="1" justifyLastLine="0" shrinkToFit="0" readingOrder="0"/>
    </dxf>
    <dxf>
      <font>
        <strike val="0"/>
        <outline val="0"/>
        <shadow val="0"/>
        <u val="none"/>
        <vertAlign val="baseline"/>
        <name val="Arial"/>
        <scheme val="none"/>
      </font>
      <fill>
        <patternFill patternType="none">
          <fgColor indexed="64"/>
          <bgColor auto="1"/>
        </patternFill>
      </fill>
    </dxf>
    <dxf>
      <font>
        <b val="0"/>
        <strike val="0"/>
        <outline val="0"/>
        <shadow val="0"/>
        <u val="none"/>
        <vertAlign val="baseline"/>
        <sz val="8"/>
        <color theme="1"/>
        <name val="Arial"/>
        <scheme val="none"/>
      </font>
      <fill>
        <patternFill patternType="none">
          <fgColor indexed="64"/>
          <bgColor auto="1"/>
        </patternFill>
      </fill>
      <alignment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4" formatCode="0.00%"/>
      <fill>
        <patternFill patternType="none">
          <fgColor indexed="64"/>
          <bgColor auto="1"/>
        </patternFill>
      </fill>
      <alignment horizontal="right" vertical="bottom" textRotation="0" wrapText="0" indent="2" justifyLastLine="0" shrinkToFit="0" readingOrder="0"/>
    </dxf>
    <dxf>
      <font>
        <strike val="0"/>
        <outline val="0"/>
        <shadow val="0"/>
        <u val="none"/>
        <vertAlign val="baseline"/>
        <name val="Arial"/>
        <scheme val="none"/>
      </font>
      <numFmt numFmtId="14" formatCode="0.00%"/>
      <fill>
        <patternFill patternType="none">
          <fgColor indexed="64"/>
          <bgColor auto="1"/>
        </patternFill>
      </fill>
      <alignment horizontal="right" vertical="bottom" textRotation="0" wrapText="0" relativeIndent="1" justifyLastLine="0" shrinkToFit="0" readingOrder="0"/>
    </dxf>
    <dxf>
      <numFmt numFmtId="19" formatCode="d/mm/yyyy"/>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numFmt numFmtId="19" formatCode="d/mm/yyyy"/>
      <fill>
        <patternFill patternType="none">
          <fgColor indexed="64"/>
          <bgColor auto="1"/>
        </patternFill>
      </fill>
      <alignment horizontal="right" vertical="bottom" textRotation="0" wrapText="0" indent="0" justifyLastLine="0" shrinkToFit="0" readingOrder="0"/>
    </dxf>
    <dxf>
      <numFmt numFmtId="19" formatCode="d/mm/yyyy"/>
      <fill>
        <patternFill patternType="none">
          <fgColor indexed="64"/>
          <bgColor auto="1"/>
        </patternFill>
      </fill>
      <alignment horizontal="right" vertical="bottom" textRotation="0" wrapText="0" indent="0" justifyLastLine="0" shrinkToFit="0" readingOrder="0"/>
    </dxf>
    <dxf>
      <numFmt numFmtId="19" formatCode="d/mm/yyyy"/>
      <fill>
        <patternFill patternType="none">
          <fgColor indexed="64"/>
          <bgColor auto="1"/>
        </patternFill>
      </fill>
    </dxf>
    <dxf>
      <numFmt numFmtId="166" formatCode="0.00##%"/>
      <fill>
        <patternFill patternType="none">
          <fgColor indexed="64"/>
          <bgColor auto="1"/>
        </patternFill>
      </fill>
      <border diagonalUp="0" diagonalDown="0" outline="0">
        <left style="thin">
          <color indexed="64"/>
        </left>
        <right/>
      </border>
    </dxf>
    <dxf>
      <numFmt numFmtId="165" formatCode="0.000"/>
      <fill>
        <patternFill patternType="none">
          <fgColor indexed="64"/>
          <bgColor auto="1"/>
        </patternFill>
      </fill>
    </dxf>
    <dxf>
      <numFmt numFmtId="165" formatCode="0.000"/>
      <fill>
        <patternFill patternType="none">
          <fgColor indexed="64"/>
          <bgColor auto="1"/>
        </patternFill>
      </fill>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style="hair">
          <color theme="0" tint="-0.34998626667073579"/>
        </bottom>
      </border>
    </dxf>
    <dxf>
      <font>
        <strike val="0"/>
        <outline val="0"/>
        <shadow val="0"/>
        <u val="none"/>
        <vertAlign val="baseline"/>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b val="0"/>
        <i val="0"/>
        <strike val="0"/>
        <condense val="0"/>
        <extend val="0"/>
        <outline val="0"/>
        <shadow val="0"/>
        <u val="none"/>
        <vertAlign val="baseline"/>
        <sz val="11"/>
        <color theme="1"/>
        <name val="Arial"/>
        <scheme val="none"/>
      </font>
      <fill>
        <patternFill patternType="none">
          <fgColor indexed="64"/>
          <bgColor auto="1"/>
        </patternFill>
      </fill>
    </dxf>
    <dxf>
      <font>
        <i/>
        <strike val="0"/>
        <outline val="0"/>
        <shadow val="0"/>
        <u val="none"/>
        <vertAlign val="baseline"/>
        <sz val="9"/>
        <color theme="1"/>
        <name val="Arial"/>
        <scheme val="none"/>
      </font>
      <numFmt numFmtId="164" formatCode="#,##0."/>
      <fill>
        <patternFill patternType="none">
          <fgColor indexed="64"/>
          <bgColor auto="1"/>
        </patternFill>
      </fill>
      <alignment horizontal="right" vertical="bottom" textRotation="0" wrapText="0" relativeIndent="1" justifyLastLine="0" shrinkToFit="0" readingOrder="0"/>
    </dxf>
    <dxf>
      <font>
        <strike val="0"/>
        <outline val="0"/>
        <shadow val="0"/>
        <u val="none"/>
        <vertAlign val="baseline"/>
        <name val="Arial"/>
        <scheme val="none"/>
      </font>
      <fill>
        <patternFill patternType="none">
          <fgColor indexed="64"/>
          <bgColor auto="1"/>
        </patternFill>
      </fill>
    </dxf>
    <dxf>
      <font>
        <b val="0"/>
        <strike val="0"/>
        <outline val="0"/>
        <shadow val="0"/>
        <u val="none"/>
        <vertAlign val="baseline"/>
        <sz val="8"/>
        <color theme="1"/>
        <name val="Arial"/>
        <scheme val="none"/>
      </font>
      <fill>
        <patternFill patternType="none">
          <fgColor indexed="64"/>
          <bgColor auto="1"/>
        </patternFill>
      </fill>
      <alignment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4" formatCode="0.00%"/>
      <fill>
        <patternFill patternType="none">
          <fgColor indexed="64"/>
          <bgColor auto="1"/>
        </patternFill>
      </fill>
      <alignment horizontal="right" vertical="bottom" textRotation="0" wrapText="0" indent="2" justifyLastLine="0" shrinkToFit="0" readingOrder="0"/>
    </dxf>
    <dxf>
      <font>
        <strike val="0"/>
        <outline val="0"/>
        <shadow val="0"/>
        <u val="none"/>
        <vertAlign val="baseline"/>
        <name val="Arial"/>
        <scheme val="none"/>
      </font>
      <numFmt numFmtId="14" formatCode="0.00%"/>
      <fill>
        <patternFill patternType="none">
          <fgColor indexed="64"/>
          <bgColor auto="1"/>
        </patternFill>
      </fill>
      <alignment horizontal="right" vertical="bottom" textRotation="0" wrapText="0" relativeIndent="1" justifyLastLine="0" shrinkToFit="0" readingOrder="0"/>
    </dxf>
    <dxf>
      <numFmt numFmtId="19" formatCode="d/mm/yyyy"/>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numFmt numFmtId="19" formatCode="d/mm/yyyy"/>
      <fill>
        <patternFill patternType="none">
          <fgColor indexed="64"/>
          <bgColor auto="1"/>
        </patternFill>
      </fill>
      <alignment horizontal="right" vertical="bottom" textRotation="0" wrapText="0" indent="0" justifyLastLine="0" shrinkToFit="0" readingOrder="0"/>
    </dxf>
    <dxf>
      <numFmt numFmtId="19" formatCode="d/mm/yyyy"/>
      <fill>
        <patternFill patternType="none">
          <fgColor indexed="64"/>
          <bgColor auto="1"/>
        </patternFill>
      </fill>
      <alignment horizontal="right" vertical="bottom" textRotation="0" wrapText="0" indent="0" justifyLastLine="0" shrinkToFit="0" readingOrder="0"/>
    </dxf>
    <dxf>
      <numFmt numFmtId="19" formatCode="d/mm/yyyy"/>
      <fill>
        <patternFill patternType="none">
          <fgColor indexed="64"/>
          <bgColor auto="1"/>
        </patternFill>
      </fill>
    </dxf>
    <dxf>
      <numFmt numFmtId="166" formatCode="0.00##%"/>
      <fill>
        <patternFill patternType="none">
          <fgColor indexed="64"/>
          <bgColor auto="1"/>
        </patternFill>
      </fill>
      <border diagonalUp="0" diagonalDown="0" outline="0">
        <left style="thin">
          <color indexed="64"/>
        </left>
        <right/>
      </border>
    </dxf>
    <dxf>
      <numFmt numFmtId="165" formatCode="0.000"/>
      <fill>
        <patternFill patternType="none">
          <fgColor indexed="64"/>
          <bgColor auto="1"/>
        </patternFill>
      </fill>
    </dxf>
    <dxf>
      <numFmt numFmtId="165" formatCode="0.000"/>
      <fill>
        <patternFill patternType="none">
          <fgColor indexed="64"/>
          <bgColor auto="1"/>
        </patternFill>
      </fill>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style="hair">
          <color theme="0" tint="-0.34998626667073579"/>
        </bottom>
      </border>
    </dxf>
    <dxf>
      <font>
        <strike val="0"/>
        <outline val="0"/>
        <shadow val="0"/>
        <u val="none"/>
        <vertAlign val="baseline"/>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b val="0"/>
        <i val="0"/>
        <strike val="0"/>
        <condense val="0"/>
        <extend val="0"/>
        <outline val="0"/>
        <shadow val="0"/>
        <u val="none"/>
        <vertAlign val="baseline"/>
        <sz val="11"/>
        <color theme="1"/>
        <name val="Arial"/>
        <scheme val="none"/>
      </font>
      <fill>
        <patternFill patternType="none">
          <fgColor indexed="64"/>
          <bgColor auto="1"/>
        </patternFill>
      </fill>
    </dxf>
    <dxf>
      <font>
        <i/>
        <strike val="0"/>
        <outline val="0"/>
        <shadow val="0"/>
        <u val="none"/>
        <vertAlign val="baseline"/>
        <sz val="9"/>
        <color theme="1"/>
        <name val="Arial"/>
        <scheme val="none"/>
      </font>
      <numFmt numFmtId="164" formatCode="#,##0."/>
      <fill>
        <patternFill patternType="none">
          <fgColor indexed="64"/>
          <bgColor auto="1"/>
        </patternFill>
      </fill>
      <alignment horizontal="right" vertical="bottom" textRotation="0" wrapText="0" relativeIndent="1" justifyLastLine="0" shrinkToFit="0" readingOrder="0"/>
    </dxf>
    <dxf>
      <font>
        <strike val="0"/>
        <outline val="0"/>
        <shadow val="0"/>
        <u val="none"/>
        <vertAlign val="baseline"/>
        <name val="Arial"/>
        <scheme val="none"/>
      </font>
      <fill>
        <patternFill patternType="none">
          <fgColor rgb="FF000000"/>
          <bgColor auto="1"/>
        </patternFill>
      </fill>
    </dxf>
    <dxf>
      <font>
        <b val="0"/>
        <strike val="0"/>
        <outline val="0"/>
        <shadow val="0"/>
        <u val="none"/>
        <vertAlign val="baseline"/>
        <sz val="8"/>
        <color theme="1"/>
        <name val="Arial"/>
        <scheme val="none"/>
      </font>
      <fill>
        <patternFill patternType="none">
          <fgColor indexed="64"/>
          <bgColor auto="1"/>
        </patternFill>
      </fill>
      <alignment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4" formatCode="0.00%"/>
      <fill>
        <patternFill patternType="none">
          <fgColor indexed="64"/>
          <bgColor auto="1"/>
        </patternFill>
      </fill>
      <alignment horizontal="right" vertical="bottom" textRotation="0" wrapText="0" indent="2" justifyLastLine="0" shrinkToFit="0" readingOrder="0"/>
    </dxf>
    <dxf>
      <font>
        <strike val="0"/>
        <outline val="0"/>
        <shadow val="0"/>
        <u val="none"/>
        <vertAlign val="baseline"/>
        <name val="Arial"/>
        <scheme val="none"/>
      </font>
      <numFmt numFmtId="14" formatCode="0.00%"/>
      <fill>
        <patternFill patternType="none">
          <fgColor indexed="64"/>
          <bgColor auto="1"/>
        </patternFill>
      </fill>
      <alignment horizontal="right" vertical="bottom" textRotation="0" wrapText="0" relativeIndent="1" justifyLastLine="0" shrinkToFit="0" readingOrder="0"/>
    </dxf>
    <dxf>
      <numFmt numFmtId="19" formatCode="d/mm/yyyy"/>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numFmt numFmtId="165" formatCode="0.000"/>
      <fill>
        <patternFill patternType="none">
          <fgColor indexed="64"/>
          <bgColor auto="1"/>
        </patternFill>
      </fill>
    </dxf>
    <dxf>
      <numFmt numFmtId="165" formatCode="0.000"/>
      <fill>
        <patternFill patternType="none">
          <fgColor indexed="64"/>
          <bgColor auto="1"/>
        </patternFill>
      </fill>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style="hair">
          <color theme="0" tint="-0.34998626667073579"/>
        </bottom>
      </border>
    </dxf>
    <dxf>
      <font>
        <name val="Arial"/>
        <family val="2"/>
        <charset val="238"/>
        <scheme val="none"/>
      </font>
      <numFmt numFmtId="19" formatCode="d/mm/yyyy"/>
      <fill>
        <patternFill patternType="none">
          <fgColor indexed="64"/>
          <bgColor indexed="65"/>
        </patternFill>
      </fill>
      <alignment horizontal="right" vertical="bottom" textRotation="0" wrapText="0" indent="0" justifyLastLine="0" shrinkToFit="0" readingOrder="0"/>
    </dxf>
    <dxf>
      <font>
        <name val="Arial"/>
        <family val="2"/>
        <charset val="238"/>
        <scheme val="none"/>
      </font>
      <numFmt numFmtId="19" formatCode="d/mm/yyyy"/>
      <fill>
        <patternFill patternType="none">
          <fgColor indexed="64"/>
          <bgColor indexed="65"/>
        </patternFill>
      </fill>
      <alignment horizontal="right" vertical="bottom" textRotation="0" wrapText="0" indent="0" justifyLastLine="0" shrinkToFit="0" readingOrder="0"/>
    </dxf>
    <dxf>
      <font>
        <name val="Arial"/>
        <family val="2"/>
        <charset val="238"/>
        <scheme val="none"/>
      </font>
      <numFmt numFmtId="19" formatCode="d/mm/yyyy"/>
      <fill>
        <patternFill patternType="none">
          <fgColor indexed="64"/>
          <bgColor indexed="65"/>
        </patternFill>
      </fill>
      <alignment horizontal="right" vertical="bottom" textRotation="0" wrapText="0" indent="0" justifyLastLine="0" shrinkToFit="0" readingOrder="0"/>
    </dxf>
    <dxf>
      <font>
        <name val="Arial"/>
        <family val="2"/>
        <charset val="238"/>
        <scheme val="none"/>
      </font>
      <numFmt numFmtId="166" formatCode="0.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b val="0"/>
        <i val="0"/>
        <strike val="0"/>
        <condense val="0"/>
        <extend val="0"/>
        <outline val="0"/>
        <shadow val="0"/>
        <u val="none"/>
        <vertAlign val="baseline"/>
        <sz val="11"/>
        <color theme="1"/>
        <name val="Arial"/>
        <scheme val="none"/>
      </font>
      <fill>
        <patternFill patternType="none">
          <fgColor indexed="64"/>
          <bgColor auto="1"/>
        </patternFill>
      </fill>
    </dxf>
    <dxf>
      <font>
        <i/>
        <strike val="0"/>
        <outline val="0"/>
        <shadow val="0"/>
        <u val="none"/>
        <vertAlign val="baseline"/>
        <sz val="9"/>
        <color theme="1"/>
        <name val="Arial"/>
        <scheme val="none"/>
      </font>
      <numFmt numFmtId="164" formatCode="#,##0."/>
      <fill>
        <patternFill patternType="none">
          <fgColor indexed="64"/>
          <bgColor auto="1"/>
        </patternFill>
      </fill>
      <alignment horizontal="right" vertical="bottom" textRotation="0" wrapText="0" relativeIndent="1" justifyLastLine="0" shrinkToFit="0" readingOrder="0"/>
    </dxf>
    <dxf>
      <font>
        <strike val="0"/>
        <outline val="0"/>
        <shadow val="0"/>
        <u val="none"/>
        <vertAlign val="baseline"/>
        <name val="Arial"/>
        <scheme val="none"/>
      </font>
      <fill>
        <patternFill patternType="none">
          <fgColor rgb="FF000000"/>
          <bgColor auto="1"/>
        </patternFill>
      </fill>
    </dxf>
    <dxf>
      <font>
        <b val="0"/>
        <strike val="0"/>
        <outline val="0"/>
        <shadow val="0"/>
        <u val="none"/>
        <vertAlign val="baseline"/>
        <sz val="8"/>
        <color theme="1"/>
        <name val="Arial"/>
        <scheme val="none"/>
      </font>
      <fill>
        <patternFill patternType="none">
          <fgColor indexed="64"/>
          <bgColor auto="1"/>
        </patternFill>
      </fill>
      <alignment vertical="center" textRotation="0" wrapText="1" indent="0" justifyLastLine="0" shrinkToFit="0" readingOrder="0"/>
    </dxf>
    <dxf>
      <font>
        <strike val="0"/>
        <outline val="0"/>
        <shadow val="0"/>
        <u val="none"/>
        <vertAlign val="baseline"/>
        <name val="Arial"/>
        <family val="2"/>
        <charset val="238"/>
        <scheme val="none"/>
      </font>
      <numFmt numFmtId="14"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4" formatCode="0.00%"/>
      <fill>
        <patternFill patternType="none">
          <fgColor indexed="64"/>
          <bgColor auto="1"/>
        </patternFill>
      </fill>
      <alignment horizontal="right" vertical="bottom" textRotation="0" wrapText="0" indent="2" justifyLastLine="0" shrinkToFit="0" readingOrder="0"/>
    </dxf>
    <dxf>
      <font>
        <strike val="0"/>
        <outline val="0"/>
        <shadow val="0"/>
        <u val="none"/>
        <vertAlign val="baseline"/>
        <name val="Arial"/>
        <scheme val="none"/>
      </font>
      <numFmt numFmtId="14" formatCode="0.00%"/>
      <fill>
        <patternFill patternType="none">
          <fgColor indexed="64"/>
          <bgColor auto="1"/>
        </patternFill>
      </fill>
      <alignment horizontal="right" vertical="bottom" textRotation="0" wrapText="0" relativeIndent="1" justifyLastLine="0" shrinkToFit="0" readingOrder="0"/>
    </dxf>
    <dxf>
      <numFmt numFmtId="19" formatCode="d/mm/yyyy"/>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numFmt numFmtId="165" formatCode="0.000"/>
      <fill>
        <patternFill patternType="none">
          <fgColor indexed="64"/>
          <bgColor auto="1"/>
        </patternFill>
      </fill>
    </dxf>
    <dxf>
      <numFmt numFmtId="165" formatCode="0.000"/>
      <fill>
        <patternFill patternType="none">
          <fgColor indexed="64"/>
          <bgColor auto="1"/>
        </patternFill>
      </fill>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style="hair">
          <color theme="0" tint="-0.34998626667073579"/>
        </bottom>
      </border>
    </dxf>
    <dxf>
      <font>
        <name val="Arial"/>
        <family val="2"/>
        <charset val="238"/>
        <scheme val="none"/>
      </font>
      <numFmt numFmtId="19" formatCode="d/mm/yyyy"/>
      <fill>
        <patternFill patternType="none">
          <fgColor indexed="64"/>
          <bgColor indexed="65"/>
        </patternFill>
      </fill>
      <alignment horizontal="right" vertical="bottom" textRotation="0" wrapText="0" indent="0" justifyLastLine="0" shrinkToFit="0" readingOrder="0"/>
    </dxf>
    <dxf>
      <font>
        <name val="Arial"/>
        <family val="2"/>
        <charset val="238"/>
        <scheme val="none"/>
      </font>
      <numFmt numFmtId="19" formatCode="d/mm/yyyy"/>
      <fill>
        <patternFill patternType="none">
          <fgColor indexed="64"/>
          <bgColor indexed="65"/>
        </patternFill>
      </fill>
      <alignment horizontal="right" vertical="bottom" textRotation="0" wrapText="0" indent="0" justifyLastLine="0" shrinkToFit="0" readingOrder="0"/>
    </dxf>
    <dxf>
      <font>
        <name val="Arial"/>
        <family val="2"/>
        <charset val="238"/>
        <scheme val="none"/>
      </font>
      <numFmt numFmtId="19" formatCode="d/mm/yyyy"/>
      <fill>
        <patternFill patternType="none">
          <fgColor indexed="64"/>
          <bgColor indexed="65"/>
        </patternFill>
      </fill>
      <alignment horizontal="right" vertical="bottom" textRotation="0" wrapText="0" indent="0" justifyLastLine="0" shrinkToFit="0" readingOrder="0"/>
    </dxf>
    <dxf>
      <font>
        <name val="Arial"/>
        <family val="2"/>
        <charset val="238"/>
        <scheme val="none"/>
      </font>
      <numFmt numFmtId="166" formatCode="0.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b val="0"/>
        <i val="0"/>
        <strike val="0"/>
        <condense val="0"/>
        <extend val="0"/>
        <outline val="0"/>
        <shadow val="0"/>
        <u val="none"/>
        <vertAlign val="baseline"/>
        <sz val="11"/>
        <color theme="1"/>
        <name val="Arial"/>
        <scheme val="none"/>
      </font>
      <fill>
        <patternFill patternType="none">
          <fgColor indexed="64"/>
          <bgColor auto="1"/>
        </patternFill>
      </fill>
    </dxf>
    <dxf>
      <font>
        <i/>
        <strike val="0"/>
        <outline val="0"/>
        <shadow val="0"/>
        <u val="none"/>
        <vertAlign val="baseline"/>
        <sz val="9"/>
        <color theme="1"/>
        <name val="Arial"/>
        <scheme val="none"/>
      </font>
      <numFmt numFmtId="164" formatCode="#,##0."/>
      <fill>
        <patternFill patternType="none">
          <fgColor indexed="64"/>
          <bgColor auto="1"/>
        </patternFill>
      </fill>
      <alignment horizontal="right" vertical="bottom" textRotation="0" wrapText="0" relativeIndent="1" justifyLastLine="0" shrinkToFit="0" readingOrder="0"/>
    </dxf>
    <dxf>
      <font>
        <strike val="0"/>
        <outline val="0"/>
        <shadow val="0"/>
        <u val="none"/>
        <vertAlign val="baseline"/>
        <name val="Arial"/>
        <scheme val="none"/>
      </font>
      <fill>
        <patternFill patternType="none">
          <fgColor rgb="FF000000"/>
          <bgColor auto="1"/>
        </patternFill>
      </fill>
    </dxf>
    <dxf>
      <font>
        <b val="0"/>
        <strike val="0"/>
        <outline val="0"/>
        <shadow val="0"/>
        <u val="none"/>
        <vertAlign val="baseline"/>
        <sz val="8"/>
        <color theme="1"/>
        <name val="Arial"/>
        <scheme val="none"/>
      </font>
      <fill>
        <patternFill patternType="none">
          <fgColor indexed="64"/>
          <bgColor auto="1"/>
        </patternFill>
      </fill>
      <alignment vertical="center" textRotation="0" wrapText="1" indent="0" justifyLastLine="0" shrinkToFit="0" readingOrder="0"/>
    </dxf>
    <dxf>
      <fill>
        <patternFill patternType="none">
          <bgColor auto="1"/>
        </patternFill>
      </fill>
    </dxf>
    <dxf>
      <fill>
        <patternFill patternType="solid">
          <fgColor theme="5" tint="0.79998168889431442"/>
          <bgColor theme="5" tint="0.79998168889431442"/>
        </patternFill>
      </fill>
    </dxf>
    <dxf>
      <font>
        <b/>
        <color theme="1"/>
      </font>
      <border>
        <top style="double">
          <color theme="5"/>
        </top>
      </border>
    </dxf>
    <dxf>
      <font>
        <color theme="0"/>
      </font>
      <fill>
        <patternFill patternType="solid">
          <fgColor rgb="FFD71920"/>
          <bgColor rgb="FFD71920"/>
        </patternFill>
      </fill>
    </dxf>
    <dxf>
      <font>
        <color theme="1"/>
      </font>
      <border>
        <left style="thin">
          <color theme="5" tint="0.39997558519241921"/>
        </left>
        <right style="thin">
          <color theme="5" tint="0.39997558519241921"/>
        </right>
        <top style="thin">
          <color theme="5" tint="0.39997558519241921"/>
        </top>
        <bottom style="thin">
          <color theme="5" tint="0.39997558519241921"/>
        </bottom>
        <horizontal style="thin">
          <color theme="5" tint="0.39997558519241921"/>
        </horizontal>
      </border>
    </dxf>
  </dxfs>
  <tableStyles count="1" defaultTableStyle="TableStyleMedium2" defaultPivotStyle="PivotStyleLight16">
    <tableStyle name="FI_Pekao" pivot="0" count="5" xr9:uid="{00000000-0011-0000-FFFF-FFFF00000000}">
      <tableStyleElement type="wholeTable" dxfId="277"/>
      <tableStyleElement type="headerRow" dxfId="276"/>
      <tableStyleElement type="totalRow" dxfId="275"/>
      <tableStyleElement type="firstRowStripe" dxfId="274"/>
      <tableStyleElement type="secondRowStripe" dxfId="273"/>
    </tableStyle>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0</xdr:row>
      <xdr:rowOff>123825</xdr:rowOff>
    </xdr:from>
    <xdr:to>
      <xdr:col>3</xdr:col>
      <xdr:colOff>822695</xdr:colOff>
      <xdr:row>0</xdr:row>
      <xdr:rowOff>591820</xdr:rowOff>
    </xdr:to>
    <xdr:pic>
      <xdr:nvPicPr>
        <xdr:cNvPr id="2" name="Obraz 1">
          <a:extLst>
            <a:ext uri="{FF2B5EF4-FFF2-40B4-BE49-F238E27FC236}">
              <a16:creationId xmlns:a16="http://schemas.microsoft.com/office/drawing/2014/main" id="{0FE22CFE-2A77-484E-BF2B-354227201EC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 y="123825"/>
          <a:ext cx="2670545" cy="46799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1</xdr:col>
      <xdr:colOff>190500</xdr:colOff>
      <xdr:row>0</xdr:row>
      <xdr:rowOff>123825</xdr:rowOff>
    </xdr:from>
    <xdr:ext cx="2669487" cy="467995"/>
    <xdr:pic>
      <xdr:nvPicPr>
        <xdr:cNvPr id="2" name="Obraz 1">
          <a:extLst>
            <a:ext uri="{FF2B5EF4-FFF2-40B4-BE49-F238E27FC236}">
              <a16:creationId xmlns:a16="http://schemas.microsoft.com/office/drawing/2014/main" id="{B5C16A54-78B7-421B-9BAC-2461F526504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0100" y="123825"/>
          <a:ext cx="2669487" cy="467995"/>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1</xdr:col>
      <xdr:colOff>190500</xdr:colOff>
      <xdr:row>0</xdr:row>
      <xdr:rowOff>123825</xdr:rowOff>
    </xdr:from>
    <xdr:ext cx="2669487" cy="467995"/>
    <xdr:pic>
      <xdr:nvPicPr>
        <xdr:cNvPr id="2" name="Obraz 1">
          <a:extLst>
            <a:ext uri="{FF2B5EF4-FFF2-40B4-BE49-F238E27FC236}">
              <a16:creationId xmlns:a16="http://schemas.microsoft.com/office/drawing/2014/main" id="{59225967-E511-48E9-A93F-9D7C71775C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0100" y="123825"/>
          <a:ext cx="2669487" cy="46799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371475</xdr:colOff>
      <xdr:row>0</xdr:row>
      <xdr:rowOff>123825</xdr:rowOff>
    </xdr:from>
    <xdr:to>
      <xdr:col>3</xdr:col>
      <xdr:colOff>1469337</xdr:colOff>
      <xdr:row>3</xdr:row>
      <xdr:rowOff>67945</xdr:rowOff>
    </xdr:to>
    <xdr:pic>
      <xdr:nvPicPr>
        <xdr:cNvPr id="2" name="Obraz 1">
          <a:extLst>
            <a:ext uri="{FF2B5EF4-FFF2-40B4-BE49-F238E27FC236}">
              <a16:creationId xmlns:a16="http://schemas.microsoft.com/office/drawing/2014/main" id="{450DEB4D-5AD9-4F66-BC73-CB234478E09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23825"/>
          <a:ext cx="2669487" cy="5156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190500</xdr:colOff>
      <xdr:row>0</xdr:row>
      <xdr:rowOff>123825</xdr:rowOff>
    </xdr:from>
    <xdr:to>
      <xdr:col>3</xdr:col>
      <xdr:colOff>822695</xdr:colOff>
      <xdr:row>0</xdr:row>
      <xdr:rowOff>591820</xdr:rowOff>
    </xdr:to>
    <xdr:pic>
      <xdr:nvPicPr>
        <xdr:cNvPr id="2" name="Obraz 1">
          <a:extLst>
            <a:ext uri="{FF2B5EF4-FFF2-40B4-BE49-F238E27FC236}">
              <a16:creationId xmlns:a16="http://schemas.microsoft.com/office/drawing/2014/main" id="{232C3EBC-10DD-4DCA-804C-3516631A70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 y="123825"/>
          <a:ext cx="2670545" cy="4679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190500</xdr:colOff>
      <xdr:row>0</xdr:row>
      <xdr:rowOff>123825</xdr:rowOff>
    </xdr:from>
    <xdr:to>
      <xdr:col>3</xdr:col>
      <xdr:colOff>822695</xdr:colOff>
      <xdr:row>0</xdr:row>
      <xdr:rowOff>591820</xdr:rowOff>
    </xdr:to>
    <xdr:pic>
      <xdr:nvPicPr>
        <xdr:cNvPr id="2" name="Obraz 1">
          <a:extLst>
            <a:ext uri="{FF2B5EF4-FFF2-40B4-BE49-F238E27FC236}">
              <a16:creationId xmlns:a16="http://schemas.microsoft.com/office/drawing/2014/main" id="{E82D8DA3-342E-4A09-A9FB-925C690A5C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 y="123825"/>
          <a:ext cx="2669487" cy="4679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190500</xdr:colOff>
      <xdr:row>0</xdr:row>
      <xdr:rowOff>123825</xdr:rowOff>
    </xdr:from>
    <xdr:to>
      <xdr:col>3</xdr:col>
      <xdr:colOff>526362</xdr:colOff>
      <xdr:row>0</xdr:row>
      <xdr:rowOff>591820</xdr:rowOff>
    </xdr:to>
    <xdr:pic>
      <xdr:nvPicPr>
        <xdr:cNvPr id="2" name="Obraz 1">
          <a:extLst>
            <a:ext uri="{FF2B5EF4-FFF2-40B4-BE49-F238E27FC236}">
              <a16:creationId xmlns:a16="http://schemas.microsoft.com/office/drawing/2014/main" id="{4D8CE748-0162-4997-9A4F-0E1CA7F3480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 y="123825"/>
          <a:ext cx="2669487" cy="46799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190500</xdr:colOff>
      <xdr:row>0</xdr:row>
      <xdr:rowOff>123825</xdr:rowOff>
    </xdr:from>
    <xdr:to>
      <xdr:col>3</xdr:col>
      <xdr:colOff>526362</xdr:colOff>
      <xdr:row>0</xdr:row>
      <xdr:rowOff>591820</xdr:rowOff>
    </xdr:to>
    <xdr:pic>
      <xdr:nvPicPr>
        <xdr:cNvPr id="2" name="Obraz 1">
          <a:extLst>
            <a:ext uri="{FF2B5EF4-FFF2-40B4-BE49-F238E27FC236}">
              <a16:creationId xmlns:a16="http://schemas.microsoft.com/office/drawing/2014/main" id="{E5AAC84D-DCC8-4819-89A4-4FC03856D6D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 y="123825"/>
          <a:ext cx="2669487" cy="46799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190500</xdr:colOff>
      <xdr:row>0</xdr:row>
      <xdr:rowOff>123825</xdr:rowOff>
    </xdr:from>
    <xdr:to>
      <xdr:col>3</xdr:col>
      <xdr:colOff>526362</xdr:colOff>
      <xdr:row>0</xdr:row>
      <xdr:rowOff>591820</xdr:rowOff>
    </xdr:to>
    <xdr:pic>
      <xdr:nvPicPr>
        <xdr:cNvPr id="2" name="Obraz 1">
          <a:extLst>
            <a:ext uri="{FF2B5EF4-FFF2-40B4-BE49-F238E27FC236}">
              <a16:creationId xmlns:a16="http://schemas.microsoft.com/office/drawing/2014/main" id="{67BB8EBD-8050-4153-9CFE-04D53EE716C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 y="123825"/>
          <a:ext cx="2669487" cy="46799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190500</xdr:colOff>
      <xdr:row>0</xdr:row>
      <xdr:rowOff>123825</xdr:rowOff>
    </xdr:from>
    <xdr:to>
      <xdr:col>3</xdr:col>
      <xdr:colOff>526362</xdr:colOff>
      <xdr:row>0</xdr:row>
      <xdr:rowOff>591820</xdr:rowOff>
    </xdr:to>
    <xdr:pic>
      <xdr:nvPicPr>
        <xdr:cNvPr id="2" name="Obraz 1">
          <a:extLst>
            <a:ext uri="{FF2B5EF4-FFF2-40B4-BE49-F238E27FC236}">
              <a16:creationId xmlns:a16="http://schemas.microsoft.com/office/drawing/2014/main" id="{D92881D0-1741-4D9D-A5E7-FA95F4CC3B2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 y="123825"/>
          <a:ext cx="2669487" cy="46799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190500</xdr:colOff>
      <xdr:row>0</xdr:row>
      <xdr:rowOff>123825</xdr:rowOff>
    </xdr:from>
    <xdr:to>
      <xdr:col>3</xdr:col>
      <xdr:colOff>526362</xdr:colOff>
      <xdr:row>0</xdr:row>
      <xdr:rowOff>591820</xdr:rowOff>
    </xdr:to>
    <xdr:pic>
      <xdr:nvPicPr>
        <xdr:cNvPr id="2" name="Obraz 1">
          <a:extLst>
            <a:ext uri="{FF2B5EF4-FFF2-40B4-BE49-F238E27FC236}">
              <a16:creationId xmlns:a16="http://schemas.microsoft.com/office/drawing/2014/main" id="{CFDCB0A4-BA6C-46EC-A45C-BB5E1B0CD2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 y="123825"/>
          <a:ext cx="2669487" cy="4679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Dzialy/FA/InformacjeOFunduszach/Inne/Lista%20rachunk&#243;w%20powierniczych.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KC_OB_2022/FI_Pekao_Wskazniki_OPLAT_2022_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chunki (Aktywne)"/>
      <sheetName val="Rachunki (Rozliczeniowe w wal)"/>
      <sheetName val="Rachunki dla funduszy"/>
      <sheetName val="Rachunki u Depozytariusza"/>
      <sheetName val="Numery skrócone funduszy"/>
      <sheetName val="Rach VAT"/>
      <sheetName val="KAS-Mikrorachunki"/>
      <sheetName val="Rachunki poza depozytariuszem"/>
      <sheetName val="Rach. podstawowe"/>
      <sheetName val="Rach. podst i EUR"/>
      <sheetName val="Rach. DEPOZ ZABEZP"/>
      <sheetName val="Rach. nabyć"/>
      <sheetName val="Rach. odkupień"/>
      <sheetName val="Rach. konwersji"/>
      <sheetName val="Rach. w I_O"/>
      <sheetName val="SSI_05 12 2008"/>
      <sheetName val="SSI 20081027"/>
      <sheetName val="SSI 20080827"/>
      <sheetName val="Rachunki PPK - w Pekao"/>
      <sheetName val="Rachunki bankowe w AVS_"/>
      <sheetName val="Rach kredytowe (I_O)"/>
      <sheetName val="SSI 201401"/>
      <sheetName val="SSI"/>
      <sheetName val="Rachunki Biura Makl"/>
      <sheetName val="Rachunki - zmiana 20130125"/>
      <sheetName val="NOWE Rachunki w I_O 2013"/>
      <sheetName val="Konta do AVS"/>
      <sheetName val="Konta księgowe rachunków"/>
      <sheetName val="Waluty"/>
      <sheetName val="Numery SWIFT (BIC)"/>
      <sheetName val="Waluty - BHW 20180502"/>
      <sheetName val="Oznaczenia IBAN Int'l"/>
      <sheetName val="Oznaczenia IBAN polskich banków"/>
      <sheetName val="KRAJE AVS"/>
      <sheetName val="KRAJE I ORG MIĘDZYARODOWE"/>
      <sheetName val="Table A.1"/>
      <sheetName val="SSI Turcja od 201211"/>
      <sheetName val="Eq SSI_4.03.2009"/>
      <sheetName val="Debt SSI 9.03.2009"/>
      <sheetName val="Lista do wykreslenia"/>
      <sheetName val="rach w BHW"/>
      <sheetName val="Numery subpowiernicze zagranicz"/>
      <sheetName val="BACA 200810 internal deposit"/>
      <sheetName val="Klasyfikacja_Instytucji"/>
      <sheetName val="Dane funduszy - publikacje"/>
      <sheetName val="SSI Europe 200808"/>
      <sheetName val="SSI BONY"/>
      <sheetName val="SSI Keller"/>
      <sheetName val="US funds SSI"/>
      <sheetName val="EQ SSI"/>
      <sheetName val="Bułgaria"/>
      <sheetName val="Rosja"/>
      <sheetName val="exBPH"/>
      <sheetName val="nBPH"/>
      <sheetName val="Pekao V 2008"/>
      <sheetName val="Subpowiernicze w bankach"/>
      <sheetName val="Subpowiernicze - ING"/>
      <sheetName val="DM BZ WBK - pochodne"/>
      <sheetName val="RACH NABYĆ i pom w BPH"/>
      <sheetName val="Zestawienie Pekao SA 7.07.2004"/>
      <sheetName val="Uzupełnione nowe- fuzja"/>
      <sheetName val="Rachunki u Depozytariusza (old)"/>
      <sheetName val="IBANy 200711"/>
      <sheetName val="Rachunki TFI w Pekao"/>
      <sheetName val="Rach kredytowe (I_O) (STARE)"/>
      <sheetName val="Rachunki u Depozytariusza (DPO)"/>
      <sheetName val="Rachunki do przeniesienia do IO"/>
      <sheetName val="Lista rachunków powierniczych"/>
    </sheetNames>
    <sheetDataSet>
      <sheetData sheetId="0"/>
      <sheetData sheetId="1"/>
      <sheetData sheetId="2"/>
      <sheetData sheetId="3">
        <row r="1">
          <cell r="A1" t="str">
            <v>Nazwa funduszu / subfunduszu</v>
          </cell>
        </row>
      </sheetData>
      <sheetData sheetId="4">
        <row r="1">
          <cell r="B1" t="str">
            <v>nr_rach pow</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2">
          <cell r="P2" t="str">
            <v>P</v>
          </cell>
        </row>
      </sheetData>
      <sheetData sheetId="27"/>
      <sheetData sheetId="28">
        <row r="1">
          <cell r="G1" t="str">
            <v>Pek</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ow r="1">
          <cell r="A1" t="str">
            <v>Nazwa funduszu / subfunduszu</v>
          </cell>
        </row>
      </sheetData>
      <sheetData sheetId="66"/>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skaźniki Opł i koszt 2022-5"/>
      <sheetName val="Informacje dodatkowe"/>
      <sheetName val="Wskaźniki Opł i koszt 2022-4"/>
      <sheetName val="Wskaźniki Opł i koszt 2022-3"/>
      <sheetName val="Wskaźniki Opł i kosztów 2022-2"/>
      <sheetName val="Wskaźniki Opł i kosztów 2022-1"/>
      <sheetName val="Wskaźniki Opł i kosztów 2022-0"/>
      <sheetName val="Wskaźniki Opł i kosztów 2021-2"/>
      <sheetName val="Wskaźniki Opł i kosztów 2021-1"/>
      <sheetName val="Wskaźniki Opłat i kosztów-2020"/>
      <sheetName val="Wskaźniki Opłat i kosztów -2019"/>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4B046C7-2325-44E6-9ABD-B914617ACF81}" name="Tabela32356765689101110" displayName="Tabela32356765689101110" ref="A3:AA55" totalsRowShown="0" headerRowDxfId="48" dataDxfId="47">
  <autoFilter ref="A3:AA55" xr:uid="{00000000-0009-0000-0100-000005000000}">
    <filterColumn colId="0">
      <customFilters>
        <customFilter operator="notEqual" val=" "/>
      </customFilters>
    </filterColumn>
  </autoFilter>
  <tableColumns count="27">
    <tableColumn id="19" xr3:uid="{C2AA657C-DA93-43C9-A056-79E12E95F6B5}" name="lp" dataDxfId="46">
      <calculatedColumnFormula>IF(Tabela32356765689101110[[#This Row],[Typ funduszu]]="","",MAX(A2:A3)+1)</calculatedColumnFormula>
    </tableColumn>
    <tableColumn id="1" xr3:uid="{B0FBCF6F-EA8F-4D4A-ADE7-9D1A29CF8E17}" name="Identyfikator IZFiA funduszu lub subfunduszu" dataDxfId="45"/>
    <tableColumn id="2" xr3:uid="{68CA033C-2E4E-457D-B5A3-1DCADF237632}" name="Kod ISIN jednostki uczestnictwa" dataDxfId="44"/>
    <tableColumn id="3" xr3:uid="{40CB40D9-1052-4087-98AE-19A66B5B1E2A}" name="Nazwa funduszu lub subfunduszu" dataDxfId="43"/>
    <tableColumn id="4" xr3:uid="{2DA7BB63-1168-40E9-87C9-E196FACD68F7}" name="Fundusz" dataDxfId="42"/>
    <tableColumn id="5" xr3:uid="{05D86287-E6E4-45D4-8283-028EB69F7C36}" name="Typ funduszu" dataDxfId="41"/>
    <tableColumn id="10" xr3:uid="{2BED783C-E33E-4F56-87EB-8025622AFEAD}" name="Opłaty bieżące_x000a_KII (JU kat. A)" dataDxfId="40" dataCellStyle="Procentowy"/>
    <tableColumn id="11" xr3:uid="{5FBD95D5-A20A-4B37-A694-431205F34687}" name="data KII" dataDxfId="39"/>
    <tableColumn id="49" xr3:uid="{CDD583B9-97D6-4435-8D20-4C1D77F2CCB9}" name="." dataDxfId="38"/>
    <tableColumn id="39" xr3:uid="{473392CB-EF4D-4256-B855-5FB03C0D3113}" name="Uwagi do stawek Opłat bieżących" dataDxfId="37"/>
    <tableColumn id="7" xr3:uid="{B133B337-B841-4A54-9B8B-E4EAC0C63286}" name="WKC (ogólne)" dataDxfId="36"/>
    <tableColumn id="6" xr3:uid="{729B7D3B-EC42-494E-BD22-7557A0271E65}" name="WKC_x000a_A" dataDxfId="35"/>
    <tableColumn id="13" xr3:uid="{FDBF62D7-705B-439F-B909-27635320E0FD}" name="WKC_x000a_B" dataDxfId="34"/>
    <tableColumn id="8" xr3:uid="{44D5FB6A-B35F-4888-B5DC-E83C56515409}" name="WKC_x000a_E" dataDxfId="33"/>
    <tableColumn id="45" xr3:uid="{F3787470-91D3-4F63-8A32-A0AF72ED647F}" name="WKC_x000a_F" dataDxfId="32"/>
    <tableColumn id="9" xr3:uid="{DF938251-F337-4278-AA07-0F37D844D61A}" name="WKC_x000a_I" dataDxfId="31"/>
    <tableColumn id="46" xr3:uid="{E519F3B9-B04F-4EC3-B6BD-363A9F75BEC9}" name="WKC_x000a_J" dataDxfId="30"/>
    <tableColumn id="47" xr3:uid="{062CBFAC-D350-4ED4-863C-7A400AE16FFB}" name="WKC_x000a_K" dataDxfId="29"/>
    <tableColumn id="15" xr3:uid="{EA9B1384-85DF-44B7-9E0F-B4E1EFD6482D}" name="WKC_x000a_L" dataDxfId="28"/>
    <tableColumn id="48" xr3:uid="{5EEE3BC2-BF1A-4446-8419-88F3F2C40004}" name="WKC_x000a_P" dataDxfId="27"/>
    <tableColumn id="23" xr3:uid="{2D7213C8-51A7-496B-8030-B2CA0B61CF9B}" name="Data publikacji" dataDxfId="26"/>
    <tableColumn id="16" xr3:uid="{893E8397-4E55-4E68-96B8-1ED0DC53853D}" name="Uwagi do WKC" dataDxfId="25"/>
    <tableColumn id="38" xr3:uid="{F82739A6-C5FA-44C8-B369-3D0CF3BFD4E5}" name=" . " dataDxfId="24"/>
    <tableColumn id="12" xr3:uid="{9D889D1D-928F-4399-91F9-8B2308ADCC6C}" name="Data pierwszej wyceny JU" dataDxfId="23"/>
    <tableColumn id="20" xr3:uid="{DE1DBA0D-4CE4-42D6-A1D2-EE86FA15752B}" name="Informacje uzupełniające" dataDxfId="22"/>
    <tableColumn id="14" xr3:uid="{1254D4AC-41DD-499E-B245-67764FDBE10E}" name=". ." dataDxfId="21"/>
    <tableColumn id="17" xr3:uid="{66AB2796-CC91-43BC-9B72-C9BE314BC9F9}" name="ID DKF" dataDxfId="20"/>
  </tableColumns>
  <tableStyleInfo name="FI_Peka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Tabela323567" displayName="Tabela323567" ref="A2:L52" totalsRowShown="0" headerRowDxfId="62" dataDxfId="61">
  <autoFilter ref="A2:L52" xr:uid="{00000000-0009-0000-0100-000003000000}"/>
  <sortState ref="A3:N49">
    <sortCondition ref="F3:F49"/>
    <sortCondition ref="E3:E49"/>
    <sortCondition ref="D3:D49"/>
  </sortState>
  <tableColumns count="12">
    <tableColumn id="19" xr3:uid="{00000000-0010-0000-0400-000013000000}" name="lp" dataDxfId="60"/>
    <tableColumn id="1" xr3:uid="{00000000-0010-0000-0400-000001000000}" name="Identyfikator IZFiA funduszu lub subfunduszu" dataDxfId="59"/>
    <tableColumn id="2" xr3:uid="{00000000-0010-0000-0400-000002000000}" name="Kod ISIN jednostki uczestnictwa" dataDxfId="58"/>
    <tableColumn id="3" xr3:uid="{00000000-0010-0000-0400-000003000000}" name="Nazwa funduszu lub subfunduszu" dataDxfId="57"/>
    <tableColumn id="4" xr3:uid="{00000000-0010-0000-0400-000004000000}" name="Fundusz" dataDxfId="56"/>
    <tableColumn id="5" xr3:uid="{00000000-0010-0000-0400-000005000000}" name="Typ funduszu" dataDxfId="55"/>
    <tableColumn id="7" xr3:uid="{00000000-0010-0000-0400-000007000000}" name="WKC (ogólne)" dataDxfId="54"/>
    <tableColumn id="6" xr3:uid="{00000000-0010-0000-0400-000006000000}" name="WKC_x000a_A" dataDxfId="53"/>
    <tableColumn id="8" xr3:uid="{00000000-0010-0000-0400-000008000000}" name="WKC_x000a_E" dataDxfId="52"/>
    <tableColumn id="9" xr3:uid="{00000000-0010-0000-0400-000009000000}" name="WKC_x000a_I" dataDxfId="51"/>
    <tableColumn id="12" xr3:uid="{00000000-0010-0000-0400-00000C000000}" name="Data pierwszej wyceny JU" dataDxfId="50"/>
    <tableColumn id="20" xr3:uid="{00000000-0010-0000-0400-000014000000}" name="Informacje uzupełniające" dataDxfId="49"/>
  </tableColumns>
  <tableStyleInfo name="FI_Peka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3A24B55-8087-4453-9503-C9370931D8C5}" name="Tabela323567656891011" displayName="Tabela323567656891011" ref="A3:AA55" totalsRowShown="0" headerRowDxfId="272" dataDxfId="271">
  <autoFilter ref="A3:AA55" xr:uid="{00000000-0009-0000-0100-000005000000}">
    <filterColumn colId="0">
      <customFilters>
        <customFilter operator="notEqual" val=" "/>
      </customFilters>
    </filterColumn>
  </autoFilter>
  <tableColumns count="27">
    <tableColumn id="19" xr3:uid="{1E761556-2A38-4272-88F1-0813EF4F32A9}" name="lp" dataDxfId="270">
      <calculatedColumnFormula>IF(Tabela323567656891011[[#This Row],[Typ funduszu]]="","",MAX(A2:A3)+1)</calculatedColumnFormula>
    </tableColumn>
    <tableColumn id="1" xr3:uid="{A57C45B6-18E0-45FD-9340-9ECA6C2EEC2F}" name="Identyfikator IZFiA funduszu lub subfunduszu" dataDxfId="269"/>
    <tableColumn id="2" xr3:uid="{4302848D-C63F-487D-9940-C0A308865FE3}" name="Kod ISIN jednostki uczestnictwa" dataDxfId="268"/>
    <tableColumn id="3" xr3:uid="{58F6EE04-57A6-45F6-85C5-6BABDE188BD7}" name="Nazwa funduszu lub subfunduszu" dataDxfId="267"/>
    <tableColumn id="4" xr3:uid="{507F8DC5-48D3-421C-8DD6-2198F74A91F5}" name="Fundusz" dataDxfId="266"/>
    <tableColumn id="5" xr3:uid="{2FA3D849-C383-44FF-85E3-1614EEDB7B5B}" name="Typ funduszu" dataDxfId="265"/>
    <tableColumn id="10" xr3:uid="{CA5AC3D2-635E-498C-B58F-A971642C6645}" name="Opłaty bieżące_x000a_KII (JU kat. A)" dataDxfId="264" dataCellStyle="Procentowy"/>
    <tableColumn id="11" xr3:uid="{420771DD-5561-4AC5-8F3A-4487F1951AD0}" name="data KII" dataDxfId="263"/>
    <tableColumn id="49" xr3:uid="{594D2AFE-3AD4-4832-8358-CBBFE661627C}" name="." dataDxfId="262"/>
    <tableColumn id="39" xr3:uid="{B051A546-2532-45A9-8453-4B6641B18F82}" name="Uwagi do stawek Opłat bieżących" dataDxfId="261"/>
    <tableColumn id="7" xr3:uid="{0702C1F8-CFDA-4D5C-A744-86F6DA93C2EF}" name="WKC (ogólne)" dataDxfId="260"/>
    <tableColumn id="6" xr3:uid="{64ABDB4C-656B-4AD1-8585-37702C78387B}" name="WKC_x000a_A" dataDxfId="259"/>
    <tableColumn id="13" xr3:uid="{65EB77B7-2E44-4DE7-877D-BC0607639A8A}" name="WKC_x000a_B" dataDxfId="258"/>
    <tableColumn id="8" xr3:uid="{FC5F189D-F70D-4872-A578-F1EA1AECFF13}" name="WKC_x000a_E" dataDxfId="257"/>
    <tableColumn id="45" xr3:uid="{4FF3F7CE-0AF5-4E5A-89A7-C40651FB6F69}" name="WKC_x000a_F" dataDxfId="256"/>
    <tableColumn id="9" xr3:uid="{4C79D8C3-89A9-41F7-BC9D-DA76D27CC607}" name="WKC_x000a_I" dataDxfId="255"/>
    <tableColumn id="46" xr3:uid="{4831E165-8463-4D8E-927A-536225247554}" name="WKC_x000a_J" dataDxfId="254"/>
    <tableColumn id="47" xr3:uid="{B9BD5EF9-035F-4B29-BFE6-63D679915FA9}" name="WKC_x000a_K" dataDxfId="253"/>
    <tableColumn id="15" xr3:uid="{1F8E1D7E-0E21-46AD-A279-46C9C6540A3E}" name="WKC_x000a_L" dataDxfId="252"/>
    <tableColumn id="48" xr3:uid="{06369A1A-5FA8-4206-BB5B-15F8E418738A}" name="WKC_x000a_P" dataDxfId="251"/>
    <tableColumn id="23" xr3:uid="{41BD274E-2177-494A-AA9A-8BA18515EA84}" name="Data publikacji" dataDxfId="250"/>
    <tableColumn id="16" xr3:uid="{652B3DD3-97D8-4F56-82AF-996EB729851E}" name="Uwagi do WKC" dataDxfId="249"/>
    <tableColumn id="38" xr3:uid="{3B1228C6-1213-4280-8227-FE177CE97D95}" name=" . " dataDxfId="248"/>
    <tableColumn id="12" xr3:uid="{33E2602E-C2A2-4B5E-972A-8822040E3A27}" name="Data pierwszej wyceny JU" dataDxfId="247"/>
    <tableColumn id="20" xr3:uid="{3FC182DE-CAE2-405E-84D0-A7EF203FCAAD}" name="Informacje uzupełniające" dataDxfId="246"/>
    <tableColumn id="14" xr3:uid="{B1F4731E-24C1-49D8-9749-738498FA440C}" name=". ." dataDxfId="245"/>
    <tableColumn id="17" xr3:uid="{63D613D2-99D5-47C6-83F4-ACF129F60136}" name="ID DKF" dataDxfId="244"/>
  </tableColumns>
  <tableStyleInfo name="FI_Peka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63F1954-7589-486A-BACF-EC3DBC205D21}" name="Tabela32356765689" displayName="Tabela32356765689" ref="A3:Z55" totalsRowShown="0" headerRowDxfId="243" dataDxfId="242">
  <autoFilter ref="A3:Z55" xr:uid="{00000000-0009-0000-0100-000005000000}">
    <filterColumn colId="5">
      <customFilters>
        <customFilter operator="notEqual" val=" "/>
      </customFilters>
    </filterColumn>
  </autoFilter>
  <tableColumns count="26">
    <tableColumn id="19" xr3:uid="{0E56A7E9-7F6E-46C5-80BE-CA81008A4A61}" name="lp" dataDxfId="241">
      <calculatedColumnFormula>IF(Tabela32356765689[[#This Row],[Typ funduszu]]="","",MAX(A2:A3)+1)</calculatedColumnFormula>
    </tableColumn>
    <tableColumn id="1" xr3:uid="{A09CC372-C241-47F2-96CE-A203C90F1303}" name="Identyfikator IZFiA funduszu lub subfunduszu" dataDxfId="240"/>
    <tableColumn id="2" xr3:uid="{1375A8C8-9103-4053-B52B-9E0FE0DCA2C4}" name="Kod ISIN jednostki uczestnictwa" dataDxfId="239"/>
    <tableColumn id="3" xr3:uid="{6AD66DF3-37B4-40C2-A6BF-577C77E3DDF4}" name="Nazwa funduszu lub subfunduszu" dataDxfId="238"/>
    <tableColumn id="4" xr3:uid="{E06DBAC4-B74C-4ECB-90B5-C3C40A05FA7E}" name="Fundusz" dataDxfId="237"/>
    <tableColumn id="5" xr3:uid="{80383855-1609-478E-923B-E23E384FF4FE}" name="Typ funduszu" dataDxfId="236"/>
    <tableColumn id="10" xr3:uid="{981C3968-F34F-468B-BD1B-D8B0CD6C51A6}" name="Opłaty bieżące_x000a_KII (JU kat. A)" dataDxfId="235" dataCellStyle="Procentowy"/>
    <tableColumn id="11" xr3:uid="{2BF04FFD-DE81-4AF9-9789-9178B4694075}" name="data KII" dataDxfId="234"/>
    <tableColumn id="49" xr3:uid="{BCF02838-2FEF-463C-94C5-2AA95CB7ADC5}" name="." dataDxfId="233"/>
    <tableColumn id="39" xr3:uid="{960B4488-39EA-4BA2-855E-BC879FA4757A}" name="Uwagi do stawek Opłat bieżących" dataDxfId="232"/>
    <tableColumn id="7" xr3:uid="{5A00178A-5EB9-4CC3-A8AB-400CC5646F22}" name="WKC (ogólne)" dataDxfId="231"/>
    <tableColumn id="6" xr3:uid="{314B8824-FC70-4D52-A396-7FE82C547AB9}" name="WKC_x000a_A" dataDxfId="230"/>
    <tableColumn id="13" xr3:uid="{55252494-6F6B-4ECA-91DD-A267EE4B87FA}" name="WKC_x000a_B" dataDxfId="229"/>
    <tableColumn id="8" xr3:uid="{029D6B2A-9C8D-4A7F-B662-225FA46DEA98}" name="WKC_x000a_E" dataDxfId="228"/>
    <tableColumn id="45" xr3:uid="{C13A89B6-ECD6-4483-97C0-9833A32AD425}" name="WKC_x000a_F" dataDxfId="227"/>
    <tableColumn id="9" xr3:uid="{525C66D9-EF6A-462D-A26D-D604348E52EE}" name="WKC_x000a_I" dataDxfId="226"/>
    <tableColumn id="46" xr3:uid="{13F43F4A-F5D3-4F83-A553-7CC8F3DD68BB}" name="WKC_x000a_J" dataDxfId="225"/>
    <tableColumn id="47" xr3:uid="{9EA73D56-46F7-451D-B5AA-C02BBC4E61FD}" name="WKC_x000a_K" dataDxfId="224"/>
    <tableColumn id="15" xr3:uid="{0131E558-C774-4CB4-9317-122943E98CBA}" name="WKC_x000a_L" dataDxfId="223"/>
    <tableColumn id="48" xr3:uid="{8FABC224-08ED-433C-8C09-3004C114C804}" name="WKC_x000a_P" dataDxfId="222"/>
    <tableColumn id="23" xr3:uid="{36CA37DF-3C8B-4B8B-A7E7-3D6543924613}" name="Data publikacji" dataDxfId="221"/>
    <tableColumn id="16" xr3:uid="{BFFDEC75-2784-4EE5-83B3-C318E29774FF}" name="Uwagi do WKC" dataDxfId="220"/>
    <tableColumn id="38" xr3:uid="{C153322B-D6FD-45CD-B58A-491B0449FD21}" name=" . " dataDxfId="219"/>
    <tableColumn id="12" xr3:uid="{08525259-B051-40DB-84E2-680392053642}" name="Data pierwszej wyceny JU" dataDxfId="218"/>
    <tableColumn id="20" xr3:uid="{669CA583-CD7C-4BC5-980D-6B7DE3EBC935}" name="Informacje uzupełniające" dataDxfId="217"/>
    <tableColumn id="14" xr3:uid="{B4D0AF39-168D-4319-A38D-0BBBB793E0CF}" name=". ." dataDxfId="216"/>
  </tableColumns>
  <tableStyleInfo name="FI_Peka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1F4546E-F3BE-4EC9-9415-53E5EE8FA9C0}" name="Tabela3235676568" displayName="Tabela3235676568" ref="A3:Z55" totalsRowShown="0" headerRowDxfId="215" dataDxfId="214">
  <autoFilter ref="A3:Z55" xr:uid="{00000000-0009-0000-0100-000005000000}"/>
  <tableColumns count="26">
    <tableColumn id="19" xr3:uid="{67231D33-84B0-457C-A704-79DAA980DD74}" name="lp" dataDxfId="213"/>
    <tableColumn id="1" xr3:uid="{387E7C41-BA7E-48EC-9138-0E25448FCDA8}" name="Identyfikator IZFiA funduszu lub subfunduszu" dataDxfId="212"/>
    <tableColumn id="2" xr3:uid="{CB311C6E-AA19-4DF2-A000-9534330CEF24}" name="Kod ISIN jednostki uczestnictwa" dataDxfId="211"/>
    <tableColumn id="3" xr3:uid="{2DD18065-71DE-4AA7-9AC4-BB5BDDE7B74E}" name="Nazwa funduszu lub subfunduszu" dataDxfId="210"/>
    <tableColumn id="4" xr3:uid="{E522DEB0-C2EA-4AEB-8DE2-FA281D9BBAF7}" name="Fundusz" dataDxfId="209"/>
    <tableColumn id="5" xr3:uid="{A07360D9-F58B-4FB3-9BF0-D21C218795ED}" name="Typ funduszu" dataDxfId="208"/>
    <tableColumn id="7" xr3:uid="{52069445-3417-49E4-9781-9B0DFBA150DA}" name="WKC (ogólne)" dataDxfId="207"/>
    <tableColumn id="6" xr3:uid="{362C36FE-5509-4E3C-AE38-BBF6AAFCEA53}" name="WKC_x000a_A" dataDxfId="206"/>
    <tableColumn id="13" xr3:uid="{DEA70936-C896-4E73-8DB1-97BBFAA29B82}" name="WKC_x000a_B" dataDxfId="205"/>
    <tableColumn id="8" xr3:uid="{4F268094-43E8-4CAC-A18E-A5DAC8BF3A4F}" name="WKC_x000a_E" dataDxfId="204"/>
    <tableColumn id="45" xr3:uid="{9B111E9A-356B-4927-ABCF-428131B8E15D}" name="WKC_x000a_F" dataDxfId="203"/>
    <tableColumn id="9" xr3:uid="{C3BA23F3-47F4-461A-B1AE-86285681FDDE}" name="WKC_x000a_I" dataDxfId="202"/>
    <tableColumn id="46" xr3:uid="{094866CB-DCCE-4561-A231-10096EBFFF21}" name="WKC_x000a_J" dataDxfId="201"/>
    <tableColumn id="47" xr3:uid="{A8E7B0EC-063D-442B-8CC4-9CF631936989}" name="WKC_x000a_K" dataDxfId="200"/>
    <tableColumn id="15" xr3:uid="{A6A35DEE-0986-4399-8747-8AA9CE015FA8}" name="WKC_x000a_L" dataDxfId="199"/>
    <tableColumn id="48" xr3:uid="{B129D013-095B-4E18-9C38-14B4BADA4B2D}" name="WKC_x000a_P" dataDxfId="198"/>
    <tableColumn id="23" xr3:uid="{4594EC23-8019-4761-922B-8321627BB110}" name="Data publikacji" dataDxfId="197"/>
    <tableColumn id="16" xr3:uid="{A6202888-74F6-4D21-A192-55921D2E9D35}" name="Uwagi do WKC" dataDxfId="196"/>
    <tableColumn id="38" xr3:uid="{D9C69877-B150-4591-9A81-597D3CA3A9E6}" name=" . " dataDxfId="195"/>
    <tableColumn id="10" xr3:uid="{454CE660-F416-4886-BDB5-5AE739F017DF}" name="Opłaty bieżące_x000a_KII (JU kat. A)" dataDxfId="194" dataCellStyle="Procentowy"/>
    <tableColumn id="11" xr3:uid="{290669CC-CCF8-4FD6-82EC-8E5EAFFD9C0B}" name="data KII" dataDxfId="193"/>
    <tableColumn id="49" xr3:uid="{9A1FCB26-1B9F-481D-9636-9E32D8E580FE}" name="." dataDxfId="192"/>
    <tableColumn id="39" xr3:uid="{965ACB41-7150-4320-AC8E-E28C71B4BC15}" name="Uwagi do stawek Opłat bieżących" dataDxfId="191"/>
    <tableColumn id="12" xr3:uid="{4687F2A3-C8FC-46BD-AAFA-CAF53A8DEB9E}" name="Data pierwszej wyceny JU" dataDxfId="190"/>
    <tableColumn id="20" xr3:uid="{C825170E-4D65-4A5F-B97A-DBE6D8DCA6FF}" name="Informacje uzupełniające" dataDxfId="189"/>
    <tableColumn id="14" xr3:uid="{3F39D6A0-80AA-453B-8E40-9CB72636E2F9}" name=". ." dataDxfId="188"/>
  </tableColumns>
  <tableStyleInfo name="FI_Peka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ela323567656" displayName="Tabela323567656" ref="A3:Z55" totalsRowShown="0" headerRowDxfId="187" dataDxfId="186">
  <autoFilter ref="A3:Z55" xr:uid="{00000000-0009-0000-0100-000005000000}"/>
  <tableColumns count="26">
    <tableColumn id="19" xr3:uid="{00000000-0010-0000-0000-000013000000}" name="lp" dataDxfId="185"/>
    <tableColumn id="1" xr3:uid="{00000000-0010-0000-0000-000001000000}" name="Identyfikator IZFiA funduszu lub subfunduszu" dataDxfId="184"/>
    <tableColumn id="2" xr3:uid="{00000000-0010-0000-0000-000002000000}" name="Kod ISIN jednostki uczestnictwa" dataDxfId="183"/>
    <tableColumn id="3" xr3:uid="{00000000-0010-0000-0000-000003000000}" name="Nazwa funduszu lub subfunduszu" dataDxfId="182"/>
    <tableColumn id="4" xr3:uid="{00000000-0010-0000-0000-000004000000}" name="Fundusz" dataDxfId="181"/>
    <tableColumn id="5" xr3:uid="{00000000-0010-0000-0000-000005000000}" name="Typ funduszu" dataDxfId="180"/>
    <tableColumn id="7" xr3:uid="{00000000-0010-0000-0000-000007000000}" name="WKC (ogólne)" dataDxfId="179"/>
    <tableColumn id="6" xr3:uid="{00000000-0010-0000-0000-000006000000}" name="WKC_x000a_A" dataDxfId="178"/>
    <tableColumn id="13" xr3:uid="{3C4CE287-1E4A-4364-B351-71D3C342473E}" name="WKC_x000a_B" dataDxfId="177"/>
    <tableColumn id="8" xr3:uid="{00000000-0010-0000-0000-000008000000}" name="WKC_x000a_E" dataDxfId="176"/>
    <tableColumn id="45" xr3:uid="{00000000-0010-0000-0000-00002D000000}" name="WKC_x000a_F" dataDxfId="175"/>
    <tableColumn id="9" xr3:uid="{00000000-0010-0000-0000-000009000000}" name="WKC_x000a_I" dataDxfId="174"/>
    <tableColumn id="46" xr3:uid="{00000000-0010-0000-0000-00002E000000}" name="WKC_x000a_J" dataDxfId="173"/>
    <tableColumn id="47" xr3:uid="{00000000-0010-0000-0000-00002F000000}" name="WKC_x000a_K" dataDxfId="172"/>
    <tableColumn id="15" xr3:uid="{9559DC26-6D6A-464F-9118-D9B016F51779}" name="WKC_x000a_L" dataDxfId="171"/>
    <tableColumn id="48" xr3:uid="{00000000-0010-0000-0000-000030000000}" name="WKC_x000a_P" dataDxfId="170"/>
    <tableColumn id="23" xr3:uid="{00000000-0010-0000-0000-000017000000}" name="Data publikacji" dataDxfId="169"/>
    <tableColumn id="16" xr3:uid="{00000000-0010-0000-0000-000010000000}" name="Uwagi do WKC" dataDxfId="168"/>
    <tableColumn id="38" xr3:uid="{00000000-0010-0000-0000-000026000000}" name=" . " dataDxfId="167"/>
    <tableColumn id="10" xr3:uid="{00000000-0010-0000-0000-00000A000000}" name="Opłaty bieżące_x000a_KII (JU kat. A)" dataDxfId="166" dataCellStyle="Procentowy"/>
    <tableColumn id="11" xr3:uid="{00000000-0010-0000-0000-00000B000000}" name="data KII" dataDxfId="165"/>
    <tableColumn id="49" xr3:uid="{00000000-0010-0000-0000-000031000000}" name="." dataDxfId="164"/>
    <tableColumn id="39" xr3:uid="{00000000-0010-0000-0000-000027000000}" name="Uwagi do stawek Opłat bieżących" dataDxfId="163"/>
    <tableColumn id="12" xr3:uid="{00000000-0010-0000-0000-00000C000000}" name="Data pierwszej wyceny JU" dataDxfId="162"/>
    <tableColumn id="20" xr3:uid="{00000000-0010-0000-0000-000014000000}" name="Informacje uzupełniające" dataDxfId="161"/>
    <tableColumn id="14" xr3:uid="{00000000-0010-0000-0000-00000E000000}" name=". ." dataDxfId="160"/>
  </tableColumns>
  <tableStyleInfo name="FI_Peka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0121C7E-C555-49B3-BD16-F164D0543D84}" name="Tabela3235676567" displayName="Tabela3235676567" ref="A3:X55" totalsRowShown="0" headerRowDxfId="159" dataDxfId="158">
  <autoFilter ref="A3:X55" xr:uid="{00000000-0009-0000-0100-000005000000}"/>
  <tableColumns count="24">
    <tableColumn id="19" xr3:uid="{A2F4D962-339C-4E89-9757-CF94782C68F9}" name="lp" dataDxfId="157"/>
    <tableColumn id="1" xr3:uid="{E8D3A214-4694-4A28-B360-EDDBE2C634C5}" name="Identyfikator IZFiA funduszu lub subfunduszu" dataDxfId="156"/>
    <tableColumn id="2" xr3:uid="{997FA349-3C20-4C13-94E4-AAC18D062AD0}" name="Kod ISIN jednostki uczestnictwa" dataDxfId="155"/>
    <tableColumn id="3" xr3:uid="{BE51B52F-AB16-4575-AEB8-39FF4A170856}" name="Nazwa funduszu lub subfunduszu" dataDxfId="154"/>
    <tableColumn id="4" xr3:uid="{C515A476-ADC1-414D-8095-C9B307359343}" name="Fundusz" dataDxfId="153"/>
    <tableColumn id="5" xr3:uid="{E1F653DF-90EE-4548-AF04-F324DB08DA57}" name="Typ funduszu" dataDxfId="152"/>
    <tableColumn id="7" xr3:uid="{B91AD750-15F9-41AE-A19C-9E1A4055F941}" name="WKC (ogólne)" dataDxfId="151"/>
    <tableColumn id="6" xr3:uid="{F1589D53-0853-4CFF-BAAB-A6341FFDC73F}" name="WKC_x000a_A" dataDxfId="150"/>
    <tableColumn id="8" xr3:uid="{A9593DB5-8795-41C2-895D-CB83EDC319C9}" name="WKC_x000a_E" dataDxfId="149"/>
    <tableColumn id="45" xr3:uid="{12A00462-7699-40B9-9F75-95CDBF7B7D31}" name="WKC_x000a_F" dataDxfId="148"/>
    <tableColumn id="9" xr3:uid="{DB11415A-DD8D-4BAB-9F62-F614728CB1F0}" name="WKC_x000a_I" dataDxfId="147"/>
    <tableColumn id="46" xr3:uid="{A90C2CA7-E986-453D-8F8A-36480A189A48}" name="WKC_x000a_J" dataDxfId="146"/>
    <tableColumn id="47" xr3:uid="{975F8197-0C5C-4298-B11B-FF11E863EE2A}" name="WKC_x000a_K" dataDxfId="145"/>
    <tableColumn id="48" xr3:uid="{6E1ECECB-65CA-401D-9C1B-450AC4D7C774}" name="WKC_x000a_L" dataDxfId="144"/>
    <tableColumn id="23" xr3:uid="{4FB4B0CD-0AF0-4370-8D6E-3C72840BBAD9}" name="Data publikacji" dataDxfId="143"/>
    <tableColumn id="16" xr3:uid="{6EC018BF-908B-4D0F-8CF3-61196B9FAD5A}" name="Uwagi do WKC" dataDxfId="142"/>
    <tableColumn id="38" xr3:uid="{5C225729-0BF1-4B94-B4CF-BAB5097916F0}" name=" . " dataDxfId="141"/>
    <tableColumn id="10" xr3:uid="{324055E0-3C21-4F06-982B-5911940FF0EE}" name="Opłaty bieżące_x000a_KII (JU kat. A)" dataDxfId="140" dataCellStyle="Procentowy"/>
    <tableColumn id="11" xr3:uid="{DC35BAFB-6896-4964-B344-B34B94010849}" name="data KII" dataDxfId="139"/>
    <tableColumn id="49" xr3:uid="{E1B347DD-22A6-4D9A-9939-8392BD0B59FF}" name="." dataDxfId="138"/>
    <tableColumn id="39" xr3:uid="{7BA61637-48C3-4BDC-B819-F155C77E64C1}" name="Uwagi do stawek Opłat bieżących" dataDxfId="137"/>
    <tableColumn id="12" xr3:uid="{9D4DE27B-1DB6-4D0C-807F-51A8E79E5870}" name="Data pierwszej wyceny JU" dataDxfId="136"/>
    <tableColumn id="20" xr3:uid="{AE81AF4E-5B5C-47D6-AF72-124CC08AFB32}" name="Informacje uzupełniające" dataDxfId="135"/>
    <tableColumn id="14" xr3:uid="{FF8CB2DF-1757-43F4-96E3-843CA90DEE2A}" name=". ." dataDxfId="134"/>
  </tableColumns>
  <tableStyleInfo name="FI_Peka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ela32356765" displayName="Tabela32356765" ref="A3:X55" totalsRowShown="0" headerRowDxfId="133" dataDxfId="132">
  <autoFilter ref="A3:X55" xr:uid="{00000000-0009-0000-0100-000004000000}"/>
  <sortState ref="A4:U51">
    <sortCondition ref="F4:F51"/>
    <sortCondition ref="E4:E51"/>
    <sortCondition ref="D4:D51"/>
  </sortState>
  <tableColumns count="24">
    <tableColumn id="19" xr3:uid="{00000000-0010-0000-0100-000013000000}" name="lp" dataDxfId="131"/>
    <tableColumn id="1" xr3:uid="{00000000-0010-0000-0100-000001000000}" name="Identyfikator IZFiA funduszu lub subfunduszu" dataDxfId="130"/>
    <tableColumn id="2" xr3:uid="{00000000-0010-0000-0100-000002000000}" name="Kod ISIN jednostki uczestnictwa" dataDxfId="129"/>
    <tableColumn id="3" xr3:uid="{00000000-0010-0000-0100-000003000000}" name="Nazwa funduszu lub subfunduszu" dataDxfId="128"/>
    <tableColumn id="4" xr3:uid="{00000000-0010-0000-0100-000004000000}" name="Fundusz" dataDxfId="127"/>
    <tableColumn id="5" xr3:uid="{00000000-0010-0000-0100-000005000000}" name="Typ funduszu" dataDxfId="126"/>
    <tableColumn id="7" xr3:uid="{00000000-0010-0000-0100-000007000000}" name="WKC (ogólne)" dataDxfId="125"/>
    <tableColumn id="6" xr3:uid="{00000000-0010-0000-0100-000006000000}" name="WKC_x000a_A" dataDxfId="124"/>
    <tableColumn id="8" xr3:uid="{00000000-0010-0000-0100-000008000000}" name="WKC_x000a_E" dataDxfId="123"/>
    <tableColumn id="45" xr3:uid="{00000000-0010-0000-0100-00002D000000}" name="WKC_x000a_F" dataDxfId="122"/>
    <tableColumn id="9" xr3:uid="{00000000-0010-0000-0100-000009000000}" name="WKC_x000a_I" dataDxfId="121"/>
    <tableColumn id="46" xr3:uid="{00000000-0010-0000-0100-00002E000000}" name="WKC_x000a_J" dataDxfId="120"/>
    <tableColumn id="47" xr3:uid="{00000000-0010-0000-0100-00002F000000}" name="WKC_x000a_K" dataDxfId="119"/>
    <tableColumn id="48" xr3:uid="{00000000-0010-0000-0100-000030000000}" name="WKC_x000a_L" dataDxfId="118"/>
    <tableColumn id="23" xr3:uid="{00000000-0010-0000-0100-000017000000}" name="Data publikacji" dataDxfId="117"/>
    <tableColumn id="16" xr3:uid="{00000000-0010-0000-0100-000010000000}" name="Uwagi do WKC" dataDxfId="116"/>
    <tableColumn id="38" xr3:uid="{00000000-0010-0000-0100-000026000000}" name=" . " dataDxfId="115"/>
    <tableColumn id="10" xr3:uid="{00000000-0010-0000-0100-00000A000000}" name="Opłaty bieżące_x000a_KII (JU kat. A)" dataDxfId="114" dataCellStyle="Procentowy"/>
    <tableColumn id="11" xr3:uid="{00000000-0010-0000-0100-00000B000000}" name="data KII" dataDxfId="113"/>
    <tableColumn id="49" xr3:uid="{00000000-0010-0000-0100-000031000000}" name="." dataDxfId="112"/>
    <tableColumn id="39" xr3:uid="{00000000-0010-0000-0100-000027000000}" name="Uwagi do stawek Opłat bieżących" dataDxfId="111"/>
    <tableColumn id="12" xr3:uid="{00000000-0010-0000-0100-00000C000000}" name="Data pierwszej wyceny JU" dataDxfId="110"/>
    <tableColumn id="20" xr3:uid="{00000000-0010-0000-0100-000014000000}" name="Informacje uzupełniające" dataDxfId="109"/>
    <tableColumn id="14" xr3:uid="{00000000-0010-0000-0100-00000E000000}" name=". ." dataDxfId="108"/>
  </tableColumns>
  <tableStyleInfo name="FI_Peka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ela3235676" displayName="Tabela3235676" ref="A3:X55" totalsRowShown="0" headerRowDxfId="107" dataDxfId="106">
  <autoFilter ref="A3:X55" xr:uid="{00000000-0009-0000-0100-000001000000}"/>
  <sortState ref="A4:U51">
    <sortCondition ref="F4:F51"/>
    <sortCondition ref="E4:E51"/>
    <sortCondition ref="D4:D51"/>
  </sortState>
  <tableColumns count="24">
    <tableColumn id="19" xr3:uid="{00000000-0010-0000-0200-000013000000}" name="lp" dataDxfId="105"/>
    <tableColumn id="1" xr3:uid="{00000000-0010-0000-0200-000001000000}" name="Identyfikator IZFiA funduszu lub subfunduszu" dataDxfId="104"/>
    <tableColumn id="2" xr3:uid="{00000000-0010-0000-0200-000002000000}" name="Kod ISIN jednostki uczestnictwa" dataDxfId="103"/>
    <tableColumn id="3" xr3:uid="{00000000-0010-0000-0200-000003000000}" name="Nazwa funduszu lub subfunduszu" dataDxfId="102"/>
    <tableColumn id="4" xr3:uid="{00000000-0010-0000-0200-000004000000}" name="Fundusz" dataDxfId="101"/>
    <tableColumn id="5" xr3:uid="{00000000-0010-0000-0200-000005000000}" name="Typ funduszu" dataDxfId="100"/>
    <tableColumn id="7" xr3:uid="{00000000-0010-0000-0200-000007000000}" name="WKC (ogólne)" dataDxfId="99"/>
    <tableColumn id="6" xr3:uid="{00000000-0010-0000-0200-000006000000}" name="WKC_x000a_A" dataDxfId="98"/>
    <tableColumn id="8" xr3:uid="{00000000-0010-0000-0200-000008000000}" name="WKC_x000a_E" dataDxfId="97"/>
    <tableColumn id="45" xr3:uid="{00000000-0010-0000-0200-00002D000000}" name="WKC_x000a_F" dataDxfId="96"/>
    <tableColumn id="9" xr3:uid="{00000000-0010-0000-0200-000009000000}" name="WKC_x000a_I" dataDxfId="95"/>
    <tableColumn id="46" xr3:uid="{00000000-0010-0000-0200-00002E000000}" name="WKC_x000a_J" dataDxfId="94"/>
    <tableColumn id="47" xr3:uid="{00000000-0010-0000-0200-00002F000000}" name="WKC_x000a_K" dataDxfId="93"/>
    <tableColumn id="48" xr3:uid="{00000000-0010-0000-0200-000030000000}" name="WKC_x000a_L" dataDxfId="92"/>
    <tableColumn id="23" xr3:uid="{00000000-0010-0000-0200-000017000000}" name="Data publikacji" dataDxfId="91"/>
    <tableColumn id="16" xr3:uid="{00000000-0010-0000-0200-000010000000}" name="Uwagi do WKC" dataDxfId="90"/>
    <tableColumn id="38" xr3:uid="{00000000-0010-0000-0200-000026000000}" name=" . " dataDxfId="89"/>
    <tableColumn id="10" xr3:uid="{00000000-0010-0000-0200-00000A000000}" name="Opłaty bieżące_x000a_KII (JU kat. A)" dataDxfId="88" dataCellStyle="Procentowy"/>
    <tableColumn id="11" xr3:uid="{00000000-0010-0000-0200-00000B000000}" name="data KII" dataDxfId="87"/>
    <tableColumn id="49" xr3:uid="{00000000-0010-0000-0200-000031000000}" name="." dataDxfId="86"/>
    <tableColumn id="39" xr3:uid="{00000000-0010-0000-0200-000027000000}" name="Uwagi do stawek Opłat bieżących" dataDxfId="85"/>
    <tableColumn id="12" xr3:uid="{00000000-0010-0000-0200-00000C000000}" name="Data pierwszej wyceny JU" dataDxfId="84"/>
    <tableColumn id="20" xr3:uid="{00000000-0010-0000-0200-000014000000}" name="Informacje uzupełniające" dataDxfId="83"/>
    <tableColumn id="14" xr3:uid="{00000000-0010-0000-0200-00000E000000}" name=". ." dataDxfId="82"/>
  </tableColumns>
  <tableStyleInfo name="FI_Peka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ela3235675" displayName="Tabela3235675" ref="A2:Q52" totalsRowShown="0" headerRowDxfId="81" dataDxfId="80">
  <autoFilter ref="A2:Q52" xr:uid="{00000000-0009-0000-0100-000002000000}"/>
  <sortState ref="A3:N48">
    <sortCondition ref="F3:F48"/>
    <sortCondition ref="E3:E48"/>
    <sortCondition ref="D3:D48"/>
  </sortState>
  <tableColumns count="17">
    <tableColumn id="19" xr3:uid="{00000000-0010-0000-0300-000013000000}" name="lp" dataDxfId="79"/>
    <tableColumn id="1" xr3:uid="{00000000-0010-0000-0300-000001000000}" name="Identyfikator IZFiA funduszu lub subfunduszu" dataDxfId="78"/>
    <tableColumn id="2" xr3:uid="{00000000-0010-0000-0300-000002000000}" name="Kod ISIN jednostki uczestnictwa" dataDxfId="77"/>
    <tableColumn id="3" xr3:uid="{00000000-0010-0000-0300-000003000000}" name="Nazwa funduszu lub subfunduszu" dataDxfId="76"/>
    <tableColumn id="4" xr3:uid="{00000000-0010-0000-0300-000004000000}" name="Fundusz" dataDxfId="75"/>
    <tableColumn id="5" xr3:uid="{00000000-0010-0000-0300-000005000000}" name="Typ funduszu" dataDxfId="74"/>
    <tableColumn id="7" xr3:uid="{00000000-0010-0000-0300-000007000000}" name="WKC (ogólne)" dataDxfId="73"/>
    <tableColumn id="6" xr3:uid="{00000000-0010-0000-0300-000006000000}" name="WKC_x000a_A" dataDxfId="72"/>
    <tableColumn id="8" xr3:uid="{00000000-0010-0000-0300-000008000000}" name="WKC_x000a_E" dataDxfId="71"/>
    <tableColumn id="9" xr3:uid="{00000000-0010-0000-0300-000009000000}" name="WKC_x000a_I" dataDxfId="70"/>
    <tableColumn id="38" xr3:uid="{00000000-0010-0000-0300-000026000000}" name=" . " dataDxfId="69"/>
    <tableColumn id="10" xr3:uid="{00000000-0010-0000-0300-00000A000000}" name="Opłaty bieżące_x000a_KII (JU kat. A)" dataDxfId="68" dataCellStyle="Procentowy"/>
    <tableColumn id="11" xr3:uid="{00000000-0010-0000-0300-00000B000000}" name="data KII" dataDxfId="67"/>
    <tableColumn id="39" xr3:uid="{00000000-0010-0000-0300-000027000000}" name=". . " dataDxfId="66"/>
    <tableColumn id="12" xr3:uid="{00000000-0010-0000-0300-00000C000000}" name="Data pierwszej wyceny JU" dataDxfId="65"/>
    <tableColumn id="20" xr3:uid="{00000000-0010-0000-0300-000014000000}" name="Informacje uzupełniające" dataDxfId="64"/>
    <tableColumn id="14" xr3:uid="{00000000-0010-0000-0300-00000E000000}" name="." dataDxfId="63"/>
  </tableColumns>
  <tableStyleInfo name="FI_Peka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izfa.pl/" TargetMode="External"/><Relationship Id="rId7" Type="http://schemas.openxmlformats.org/officeDocument/2006/relationships/drawing" Target="../drawings/drawing2.xml"/><Relationship Id="rId2" Type="http://schemas.openxmlformats.org/officeDocument/2006/relationships/hyperlink" Target="https://pekaotfi.pl/dokumenty/archiwum?open-tab=2" TargetMode="External"/><Relationship Id="rId1" Type="http://schemas.openxmlformats.org/officeDocument/2006/relationships/hyperlink" Target="https://pekaotfi.pl/dokumenty/archiwum?open-tab=1" TargetMode="External"/><Relationship Id="rId6" Type="http://schemas.openxmlformats.org/officeDocument/2006/relationships/printerSettings" Target="../printerSettings/printerSettings2.bin"/><Relationship Id="rId5" Type="http://schemas.openxmlformats.org/officeDocument/2006/relationships/hyperlink" Target="https://pekaotfi.pl/dokumenty?open-tab=4" TargetMode="External"/><Relationship Id="rId4" Type="http://schemas.openxmlformats.org/officeDocument/2006/relationships/hyperlink" Target="https://pekaotfi.pl/dokumenty/archiwum?open-tab=4"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9F371-7878-4F52-9D8F-50BD526188C0}">
  <sheetPr>
    <pageSetUpPr fitToPage="1"/>
  </sheetPr>
  <dimension ref="A1:BI69"/>
  <sheetViews>
    <sheetView tabSelected="1" zoomScale="90" zoomScaleNormal="90" workbookViewId="0">
      <pane xSplit="4" ySplit="3" topLeftCell="E4" activePane="bottomRight" state="frozen"/>
      <selection pane="topRight" activeCell="E1" sqref="E1"/>
      <selection pane="bottomLeft" activeCell="A3" sqref="A3"/>
      <selection pane="bottomRight" activeCell="E4" sqref="E4"/>
    </sheetView>
  </sheetViews>
  <sheetFormatPr defaultColWidth="0" defaultRowHeight="14.25" outlineLevelCol="1" x14ac:dyDescent="0.2"/>
  <cols>
    <col min="1" max="1" width="9.5703125" style="1" customWidth="1"/>
    <col min="2" max="2" width="13.7109375" style="1" customWidth="1"/>
    <col min="3" max="3" width="16.85546875" style="1" customWidth="1"/>
    <col min="4" max="4" width="58.85546875" style="1" customWidth="1"/>
    <col min="5" max="5" width="35.85546875" style="1" customWidth="1"/>
    <col min="6" max="8" width="14.140625" style="1" customWidth="1"/>
    <col min="9" max="9" width="4.5703125" style="1" customWidth="1"/>
    <col min="10" max="10" width="14.140625" style="1" customWidth="1"/>
    <col min="11" max="20" width="11.7109375" style="1" customWidth="1"/>
    <col min="21" max="21" width="14.28515625" style="1" customWidth="1"/>
    <col min="22" max="22" width="23.140625" style="1" customWidth="1"/>
    <col min="23" max="23" width="3.42578125" style="1" customWidth="1"/>
    <col min="24" max="24" width="13" style="1" customWidth="1"/>
    <col min="25" max="25" width="9.140625" style="1" customWidth="1"/>
    <col min="26" max="26" width="2" style="1" hidden="1" customWidth="1" outlineLevel="1"/>
    <col min="27" max="27" width="13.28515625" style="1" hidden="1" customWidth="1" outlineLevel="1"/>
    <col min="28" max="28" width="2" style="1" customWidth="1" collapsed="1"/>
    <col min="29" max="29" width="9.140625" style="1" customWidth="1"/>
    <col min="30" max="54" width="9.140625" style="1" hidden="1" customWidth="1"/>
    <col min="55" max="61" width="0" style="1" hidden="1" customWidth="1"/>
    <col min="62" max="16384" width="9.140625" style="1" hidden="1"/>
  </cols>
  <sheetData>
    <row r="1" spans="1:28" ht="54.75" customHeight="1" x14ac:dyDescent="0.2">
      <c r="B1" s="102"/>
      <c r="C1" s="102"/>
      <c r="D1" s="99"/>
      <c r="E1" s="103">
        <v>2022</v>
      </c>
      <c r="F1" s="103"/>
      <c r="G1" s="104" t="s">
        <v>1</v>
      </c>
      <c r="H1" s="104"/>
      <c r="I1" s="104"/>
      <c r="J1" s="104"/>
      <c r="K1" s="104"/>
      <c r="L1" s="104"/>
      <c r="M1" s="100"/>
      <c r="N1" s="100"/>
      <c r="O1" s="100"/>
      <c r="P1" s="100"/>
      <c r="R1" s="100"/>
      <c r="S1" s="100"/>
      <c r="V1" s="100"/>
      <c r="W1" s="100"/>
      <c r="X1" s="100"/>
    </row>
    <row r="2" spans="1:28" ht="18" customHeight="1" x14ac:dyDescent="0.2">
      <c r="B2" s="99"/>
      <c r="C2" s="99"/>
      <c r="D2" s="99"/>
      <c r="E2" s="99"/>
      <c r="F2" s="99"/>
      <c r="G2" s="83" t="s">
        <v>292</v>
      </c>
      <c r="H2" s="84">
        <f>MAX(Tabela32356765689101110[[#All],[data KII]])</f>
        <v>44743</v>
      </c>
      <c r="I2" s="99"/>
      <c r="J2" s="99"/>
      <c r="K2" s="100"/>
      <c r="L2" s="100"/>
      <c r="M2" s="100"/>
      <c r="N2" s="100"/>
      <c r="O2" s="100"/>
      <c r="P2" s="100"/>
      <c r="R2" s="100"/>
      <c r="S2" s="100"/>
      <c r="T2" s="100"/>
      <c r="U2" s="84">
        <f>MAX(Tabela32356765689101110[[#All],[Data publikacji]])</f>
        <v>44708</v>
      </c>
      <c r="V2" s="100"/>
      <c r="W2" s="100"/>
      <c r="X2" s="100"/>
    </row>
    <row r="3" spans="1:28" s="9" customFormat="1" ht="64.5" customHeight="1" x14ac:dyDescent="0.25">
      <c r="A3" s="4" t="s">
        <v>2</v>
      </c>
      <c r="B3" s="5" t="s">
        <v>3</v>
      </c>
      <c r="C3" s="5" t="s">
        <v>4</v>
      </c>
      <c r="D3" s="5" t="s">
        <v>5</v>
      </c>
      <c r="E3" s="5" t="s">
        <v>6</v>
      </c>
      <c r="F3" s="6" t="s">
        <v>7</v>
      </c>
      <c r="G3" s="46" t="s">
        <v>19</v>
      </c>
      <c r="H3" s="7" t="s">
        <v>20</v>
      </c>
      <c r="I3" s="7" t="s">
        <v>21</v>
      </c>
      <c r="J3" s="7" t="s">
        <v>22</v>
      </c>
      <c r="K3" s="46" t="s">
        <v>8</v>
      </c>
      <c r="L3" s="7" t="s">
        <v>9</v>
      </c>
      <c r="M3" s="7" t="s">
        <v>297</v>
      </c>
      <c r="N3" s="7" t="s">
        <v>10</v>
      </c>
      <c r="O3" s="7" t="s">
        <v>11</v>
      </c>
      <c r="P3" s="7" t="s">
        <v>12</v>
      </c>
      <c r="Q3" s="7" t="s">
        <v>13</v>
      </c>
      <c r="R3" s="7" t="s">
        <v>14</v>
      </c>
      <c r="S3" s="7" t="s">
        <v>15</v>
      </c>
      <c r="T3" s="7" t="s">
        <v>298</v>
      </c>
      <c r="U3" s="7" t="s">
        <v>16</v>
      </c>
      <c r="V3" s="7" t="s">
        <v>17</v>
      </c>
      <c r="W3" s="7" t="s">
        <v>18</v>
      </c>
      <c r="X3" s="46" t="s">
        <v>23</v>
      </c>
      <c r="Y3" s="8" t="s">
        <v>24</v>
      </c>
      <c r="Z3" s="8" t="s">
        <v>25</v>
      </c>
      <c r="AA3" s="8" t="s">
        <v>306</v>
      </c>
      <c r="AB3" s="8"/>
    </row>
    <row r="4" spans="1:28" s="11" customFormat="1" ht="15" x14ac:dyDescent="0.25">
      <c r="A4" s="10">
        <f>IF(Tabela32356765689101110[[#This Row],[Typ funduszu]]="","",MAX(A2:A3)+1)</f>
        <v>1</v>
      </c>
      <c r="B4" s="11" t="s">
        <v>26</v>
      </c>
      <c r="C4" s="11" t="s">
        <v>27</v>
      </c>
      <c r="D4" s="11" t="s">
        <v>28</v>
      </c>
      <c r="E4" s="12" t="s">
        <v>29</v>
      </c>
      <c r="F4" s="13" t="s">
        <v>30</v>
      </c>
      <c r="G4" s="47">
        <v>1.0500000000000001E-2</v>
      </c>
      <c r="H4" s="21">
        <v>44682</v>
      </c>
      <c r="I4" s="22" t="s">
        <v>34</v>
      </c>
      <c r="J4" s="18"/>
      <c r="K4" s="50">
        <v>8.9999999999999993E-3</v>
      </c>
      <c r="L4" s="14">
        <v>8.9999999999999993E-3</v>
      </c>
      <c r="M4" s="16" t="s">
        <v>31</v>
      </c>
      <c r="N4" s="15" t="s">
        <v>31</v>
      </c>
      <c r="O4" s="16" t="s">
        <v>31</v>
      </c>
      <c r="P4" s="14">
        <v>8.9999999999999993E-3</v>
      </c>
      <c r="Q4" s="16" t="s">
        <v>31</v>
      </c>
      <c r="R4" s="16" t="s">
        <v>31</v>
      </c>
      <c r="S4" s="16" t="s">
        <v>31</v>
      </c>
      <c r="T4" s="16" t="s">
        <v>31</v>
      </c>
      <c r="U4" s="17">
        <v>44708</v>
      </c>
      <c r="V4" s="18" t="s">
        <v>357</v>
      </c>
      <c r="W4" s="19" t="s">
        <v>33</v>
      </c>
      <c r="X4" s="49">
        <v>40269</v>
      </c>
      <c r="Y4" s="23"/>
      <c r="Z4" s="23"/>
      <c r="AA4" s="97" t="s">
        <v>307</v>
      </c>
      <c r="AB4" s="23"/>
    </row>
    <row r="5" spans="1:28" s="11" customFormat="1" ht="15" x14ac:dyDescent="0.25">
      <c r="A5" s="10">
        <f>IF(Tabela32356765689101110[[#This Row],[Typ funduszu]]="","",MAX(A3:A4)+1)</f>
        <v>2</v>
      </c>
      <c r="B5" s="11" t="s">
        <v>35</v>
      </c>
      <c r="C5" s="11" t="s">
        <v>36</v>
      </c>
      <c r="D5" s="11" t="s">
        <v>37</v>
      </c>
      <c r="E5" s="12" t="s">
        <v>38</v>
      </c>
      <c r="F5" s="13" t="s">
        <v>30</v>
      </c>
      <c r="G5" s="48">
        <v>2.1100000000000001E-2</v>
      </c>
      <c r="H5" s="21">
        <v>44603</v>
      </c>
      <c r="I5" s="22" t="s">
        <v>34</v>
      </c>
      <c r="J5" s="18"/>
      <c r="K5" s="50">
        <v>2.5999999999999999E-2</v>
      </c>
      <c r="L5" s="14">
        <v>2.5999999999999999E-2</v>
      </c>
      <c r="M5" s="16" t="s">
        <v>31</v>
      </c>
      <c r="N5" s="15" t="s">
        <v>31</v>
      </c>
      <c r="O5" s="16" t="s">
        <v>31</v>
      </c>
      <c r="P5" s="14">
        <v>2.5999999999999999E-2</v>
      </c>
      <c r="Q5" s="16" t="s">
        <v>31</v>
      </c>
      <c r="R5" s="16" t="s">
        <v>31</v>
      </c>
      <c r="S5" s="16" t="s">
        <v>31</v>
      </c>
      <c r="T5" s="16" t="s">
        <v>31</v>
      </c>
      <c r="U5" s="17">
        <v>44708</v>
      </c>
      <c r="V5" s="18" t="s">
        <v>357</v>
      </c>
      <c r="W5" s="25" t="s">
        <v>33</v>
      </c>
      <c r="X5" s="49">
        <v>40535</v>
      </c>
      <c r="Y5" s="23"/>
      <c r="Z5" s="23"/>
      <c r="AA5" s="97" t="s">
        <v>308</v>
      </c>
      <c r="AB5" s="23"/>
    </row>
    <row r="6" spans="1:28" s="11" customFormat="1" ht="15" hidden="1" x14ac:dyDescent="0.25">
      <c r="A6" s="10" t="str">
        <f>IF(Tabela32356765689101110[[#This Row],[Typ funduszu]]="","",MAX(A4:A5)+1)</f>
        <v/>
      </c>
      <c r="B6" s="11" t="s">
        <v>39</v>
      </c>
      <c r="C6" s="11" t="s">
        <v>40</v>
      </c>
      <c r="D6" s="11" t="s">
        <v>41</v>
      </c>
      <c r="E6" s="94" t="s">
        <v>304</v>
      </c>
      <c r="F6" s="13"/>
      <c r="G6" s="48"/>
      <c r="H6" s="21"/>
      <c r="I6" s="21"/>
      <c r="J6" s="18"/>
      <c r="K6" s="50"/>
      <c r="L6" s="14"/>
      <c r="M6" s="16"/>
      <c r="N6" s="15"/>
      <c r="O6" s="16"/>
      <c r="P6" s="14"/>
      <c r="Q6" s="16"/>
      <c r="R6" s="16"/>
      <c r="S6" s="16"/>
      <c r="T6" s="16"/>
      <c r="U6" s="17"/>
      <c r="V6" s="18"/>
      <c r="W6" s="25"/>
      <c r="X6" s="49"/>
      <c r="Y6" s="27"/>
      <c r="Z6" s="27"/>
      <c r="AA6" s="97" t="s">
        <v>309</v>
      </c>
      <c r="AB6" s="27"/>
    </row>
    <row r="7" spans="1:28" s="11" customFormat="1" ht="15" x14ac:dyDescent="0.25">
      <c r="A7" s="10">
        <f>IF(Tabela32356765689101110[[#This Row],[Typ funduszu]]="","",MAX(A5:A6)+1)</f>
        <v>3</v>
      </c>
      <c r="B7" s="11" t="s">
        <v>42</v>
      </c>
      <c r="C7" s="11" t="s">
        <v>43</v>
      </c>
      <c r="D7" s="11" t="s">
        <v>44</v>
      </c>
      <c r="E7" s="12" t="s">
        <v>38</v>
      </c>
      <c r="F7" s="13" t="s">
        <v>30</v>
      </c>
      <c r="G7" s="48">
        <v>1.23E-2</v>
      </c>
      <c r="H7" s="21">
        <v>44603</v>
      </c>
      <c r="I7" s="21" t="s">
        <v>34</v>
      </c>
      <c r="J7" s="18"/>
      <c r="K7" s="50">
        <v>1.7999999999999999E-2</v>
      </c>
      <c r="L7" s="14">
        <v>1.7999999999999999E-2</v>
      </c>
      <c r="M7" s="16" t="s">
        <v>31</v>
      </c>
      <c r="N7" s="15" t="s">
        <v>31</v>
      </c>
      <c r="O7" s="16" t="s">
        <v>31</v>
      </c>
      <c r="P7" s="14">
        <v>1.7999999999999999E-2</v>
      </c>
      <c r="Q7" s="16" t="s">
        <v>31</v>
      </c>
      <c r="R7" s="16" t="s">
        <v>31</v>
      </c>
      <c r="S7" s="16" t="s">
        <v>31</v>
      </c>
      <c r="T7" s="16" t="s">
        <v>31</v>
      </c>
      <c r="U7" s="17">
        <v>44708</v>
      </c>
      <c r="V7" s="18" t="s">
        <v>357</v>
      </c>
      <c r="W7" s="25" t="s">
        <v>33</v>
      </c>
      <c r="X7" s="49">
        <v>41082</v>
      </c>
      <c r="Y7" s="23"/>
      <c r="Z7" s="23"/>
      <c r="AA7" s="97" t="s">
        <v>310</v>
      </c>
      <c r="AB7" s="23"/>
    </row>
    <row r="8" spans="1:28" s="11" customFormat="1" ht="15" x14ac:dyDescent="0.25">
      <c r="A8" s="10">
        <f>IF(Tabela32356765689101110[[#This Row],[Typ funduszu]]="","",MAX(A6:A7)+1)</f>
        <v>4</v>
      </c>
      <c r="B8" s="11" t="s">
        <v>45</v>
      </c>
      <c r="C8" s="11" t="s">
        <v>46</v>
      </c>
      <c r="D8" s="11" t="s">
        <v>47</v>
      </c>
      <c r="E8" s="12" t="s">
        <v>38</v>
      </c>
      <c r="F8" s="13" t="s">
        <v>30</v>
      </c>
      <c r="G8" s="48">
        <v>2.1899999999999999E-2</v>
      </c>
      <c r="H8" s="21">
        <v>44603</v>
      </c>
      <c r="I8" s="21" t="s">
        <v>34</v>
      </c>
      <c r="J8" s="18"/>
      <c r="K8" s="50">
        <v>2.8000000000000001E-2</v>
      </c>
      <c r="L8" s="14">
        <v>2.8000000000000001E-2</v>
      </c>
      <c r="M8" s="16" t="s">
        <v>31</v>
      </c>
      <c r="N8" s="15" t="s">
        <v>31</v>
      </c>
      <c r="O8" s="16" t="s">
        <v>31</v>
      </c>
      <c r="P8" s="14">
        <v>2.8000000000000001E-2</v>
      </c>
      <c r="Q8" s="16" t="s">
        <v>31</v>
      </c>
      <c r="R8" s="16" t="s">
        <v>31</v>
      </c>
      <c r="S8" s="16" t="s">
        <v>31</v>
      </c>
      <c r="T8" s="16" t="s">
        <v>31</v>
      </c>
      <c r="U8" s="17">
        <v>44708</v>
      </c>
      <c r="V8" s="18" t="s">
        <v>357</v>
      </c>
      <c r="W8" s="25"/>
      <c r="X8" s="49">
        <v>40928</v>
      </c>
      <c r="Y8" s="23"/>
      <c r="Z8" s="23"/>
      <c r="AA8" s="97" t="s">
        <v>311</v>
      </c>
      <c r="AB8" s="23"/>
    </row>
    <row r="9" spans="1:28" s="11" customFormat="1" ht="15" x14ac:dyDescent="0.25">
      <c r="A9" s="10">
        <f>IF(Tabela32356765689101110[[#This Row],[Typ funduszu]]="","",MAX(A7:A8)+1)</f>
        <v>5</v>
      </c>
      <c r="B9" s="11" t="s">
        <v>48</v>
      </c>
      <c r="C9" s="11" t="s">
        <v>49</v>
      </c>
      <c r="D9" s="11" t="s">
        <v>50</v>
      </c>
      <c r="E9" s="12" t="s">
        <v>38</v>
      </c>
      <c r="F9" s="13" t="s">
        <v>30</v>
      </c>
      <c r="G9" s="48">
        <v>8.5000000000000006E-3</v>
      </c>
      <c r="H9" s="21">
        <v>44682</v>
      </c>
      <c r="I9" s="22" t="s">
        <v>34</v>
      </c>
      <c r="J9" s="18"/>
      <c r="K9" s="50">
        <v>1.0999999999999999E-2</v>
      </c>
      <c r="L9" s="14">
        <v>1.0999999999999999E-2</v>
      </c>
      <c r="M9" s="16" t="s">
        <v>31</v>
      </c>
      <c r="N9" s="15" t="s">
        <v>31</v>
      </c>
      <c r="O9" s="16" t="s">
        <v>31</v>
      </c>
      <c r="P9" s="14">
        <v>1.0999999999999999E-2</v>
      </c>
      <c r="Q9" s="16" t="s">
        <v>31</v>
      </c>
      <c r="R9" s="16" t="s">
        <v>31</v>
      </c>
      <c r="S9" s="16" t="s">
        <v>31</v>
      </c>
      <c r="T9" s="16" t="s">
        <v>31</v>
      </c>
      <c r="U9" s="17">
        <v>44708</v>
      </c>
      <c r="V9" s="18" t="s">
        <v>357</v>
      </c>
      <c r="W9" s="25"/>
      <c r="X9" s="49">
        <v>37151</v>
      </c>
      <c r="Y9" s="27"/>
      <c r="Z9" s="27"/>
      <c r="AA9" s="97" t="s">
        <v>312</v>
      </c>
      <c r="AB9" s="27"/>
    </row>
    <row r="10" spans="1:28" s="11" customFormat="1" ht="15" x14ac:dyDescent="0.25">
      <c r="A10" s="10">
        <f>IF(Tabela32356765689101110[[#This Row],[Typ funduszu]]="","",MAX(A8:A9)+1)</f>
        <v>6</v>
      </c>
      <c r="B10" s="11" t="s">
        <v>51</v>
      </c>
      <c r="C10" s="11" t="s">
        <v>52</v>
      </c>
      <c r="D10" s="11" t="s">
        <v>53</v>
      </c>
      <c r="E10" s="12" t="s">
        <v>38</v>
      </c>
      <c r="F10" s="13" t="s">
        <v>30</v>
      </c>
      <c r="G10" s="48">
        <v>1.04E-2</v>
      </c>
      <c r="H10" s="21">
        <v>44682</v>
      </c>
      <c r="I10" s="22" t="s">
        <v>34</v>
      </c>
      <c r="J10" s="18"/>
      <c r="K10" s="50">
        <v>0.01</v>
      </c>
      <c r="L10" s="14">
        <v>0.01</v>
      </c>
      <c r="M10" s="16" t="s">
        <v>31</v>
      </c>
      <c r="N10" s="15" t="s">
        <v>31</v>
      </c>
      <c r="O10" s="16" t="s">
        <v>31</v>
      </c>
      <c r="P10" s="14">
        <v>0.01</v>
      </c>
      <c r="Q10" s="16" t="s">
        <v>31</v>
      </c>
      <c r="R10" s="16" t="s">
        <v>31</v>
      </c>
      <c r="S10" s="16" t="s">
        <v>31</v>
      </c>
      <c r="T10" s="16" t="s">
        <v>31</v>
      </c>
      <c r="U10" s="17">
        <v>44708</v>
      </c>
      <c r="V10" s="18" t="s">
        <v>357</v>
      </c>
      <c r="W10" s="25" t="s">
        <v>33</v>
      </c>
      <c r="X10" s="49">
        <v>41528</v>
      </c>
      <c r="Y10" s="23"/>
      <c r="Z10" s="23"/>
      <c r="AA10" s="97" t="s">
        <v>313</v>
      </c>
      <c r="AB10" s="23"/>
    </row>
    <row r="11" spans="1:28" s="11" customFormat="1" ht="15" hidden="1" x14ac:dyDescent="0.25">
      <c r="A11" s="10" t="str">
        <f>IF(Tabela32356765689101110[[#This Row],[Typ funduszu]]="","",MAX(A9:A10)+1)</f>
        <v/>
      </c>
      <c r="B11" s="11" t="s">
        <v>54</v>
      </c>
      <c r="C11" s="11" t="s">
        <v>55</v>
      </c>
      <c r="D11" s="11" t="s">
        <v>56</v>
      </c>
      <c r="E11" s="94" t="s">
        <v>304</v>
      </c>
      <c r="F11" s="13"/>
      <c r="G11" s="48"/>
      <c r="H11" s="21"/>
      <c r="I11" s="21"/>
      <c r="J11" s="18"/>
      <c r="K11" s="50"/>
      <c r="L11" s="14"/>
      <c r="M11" s="16"/>
      <c r="N11" s="15"/>
      <c r="O11" s="16"/>
      <c r="P11" s="14"/>
      <c r="Q11" s="16"/>
      <c r="R11" s="16"/>
      <c r="S11" s="16"/>
      <c r="T11" s="16"/>
      <c r="U11" s="17"/>
      <c r="V11" s="18"/>
      <c r="W11" s="25"/>
      <c r="X11" s="49"/>
      <c r="Y11" s="27"/>
      <c r="Z11" s="27"/>
      <c r="AA11" s="97" t="s">
        <v>314</v>
      </c>
      <c r="AB11" s="27"/>
    </row>
    <row r="12" spans="1:28" s="11" customFormat="1" ht="15" x14ac:dyDescent="0.25">
      <c r="A12" s="10">
        <f>IF(Tabela32356765689101110[[#This Row],[Typ funduszu]]="","",MAX(A10:A11)+1)</f>
        <v>7</v>
      </c>
      <c r="B12" s="11" t="s">
        <v>57</v>
      </c>
      <c r="C12" s="11" t="s">
        <v>58</v>
      </c>
      <c r="D12" s="11" t="s">
        <v>59</v>
      </c>
      <c r="E12" s="12" t="s">
        <v>38</v>
      </c>
      <c r="F12" s="13" t="s">
        <v>30</v>
      </c>
      <c r="G12" s="48">
        <v>1.0800000000000001E-2</v>
      </c>
      <c r="H12" s="21">
        <v>44682</v>
      </c>
      <c r="I12" s="22" t="s">
        <v>34</v>
      </c>
      <c r="J12" s="18"/>
      <c r="K12" s="50">
        <v>1.0999999999999999E-2</v>
      </c>
      <c r="L12" s="14">
        <v>1.0999999999999999E-2</v>
      </c>
      <c r="M12" s="16" t="s">
        <v>31</v>
      </c>
      <c r="N12" s="15" t="s">
        <v>31</v>
      </c>
      <c r="O12" s="16" t="s">
        <v>31</v>
      </c>
      <c r="P12" s="14">
        <v>1.0999999999999999E-2</v>
      </c>
      <c r="Q12" s="16" t="s">
        <v>31</v>
      </c>
      <c r="R12" s="16" t="s">
        <v>31</v>
      </c>
      <c r="S12" s="16" t="s">
        <v>31</v>
      </c>
      <c r="T12" s="16" t="s">
        <v>31</v>
      </c>
      <c r="U12" s="17">
        <v>44708</v>
      </c>
      <c r="V12" s="18" t="s">
        <v>357</v>
      </c>
      <c r="W12" s="25" t="s">
        <v>33</v>
      </c>
      <c r="X12" s="49">
        <v>41094</v>
      </c>
      <c r="Y12" s="23"/>
      <c r="Z12" s="23"/>
      <c r="AA12" s="97" t="s">
        <v>315</v>
      </c>
      <c r="AB12" s="23"/>
    </row>
    <row r="13" spans="1:28" s="11" customFormat="1" ht="15" x14ac:dyDescent="0.25">
      <c r="A13" s="10">
        <f>IF(Tabela32356765689101110[[#This Row],[Typ funduszu]]="","",MAX(A11:A12)+1)</f>
        <v>8</v>
      </c>
      <c r="B13" s="11" t="s">
        <v>60</v>
      </c>
      <c r="C13" s="11" t="s">
        <v>61</v>
      </c>
      <c r="D13" s="11" t="s">
        <v>62</v>
      </c>
      <c r="E13" s="12" t="s">
        <v>38</v>
      </c>
      <c r="F13" s="13" t="s">
        <v>30</v>
      </c>
      <c r="G13" s="48">
        <v>1.0500000000000001E-2</v>
      </c>
      <c r="H13" s="21">
        <v>44682</v>
      </c>
      <c r="I13" s="22" t="s">
        <v>34</v>
      </c>
      <c r="J13" s="18"/>
      <c r="K13" s="50">
        <v>1.2999999999999999E-2</v>
      </c>
      <c r="L13" s="14">
        <v>1.2999999999999999E-2</v>
      </c>
      <c r="M13" s="16" t="s">
        <v>31</v>
      </c>
      <c r="N13" s="15">
        <v>1.2999999999999999E-2</v>
      </c>
      <c r="O13" s="16" t="s">
        <v>31</v>
      </c>
      <c r="P13" s="14">
        <v>1.2999999999999999E-2</v>
      </c>
      <c r="Q13" s="16" t="s">
        <v>31</v>
      </c>
      <c r="R13" s="16" t="s">
        <v>31</v>
      </c>
      <c r="S13" s="16" t="s">
        <v>31</v>
      </c>
      <c r="T13" s="16" t="s">
        <v>31</v>
      </c>
      <c r="U13" s="17">
        <v>44708</v>
      </c>
      <c r="V13" s="18" t="s">
        <v>357</v>
      </c>
      <c r="W13" s="25"/>
      <c r="X13" s="49">
        <v>34863</v>
      </c>
      <c r="Y13" s="27"/>
      <c r="Z13" s="27"/>
      <c r="AA13" s="97" t="s">
        <v>316</v>
      </c>
      <c r="AB13" s="27"/>
    </row>
    <row r="14" spans="1:28" s="11" customFormat="1" ht="15" x14ac:dyDescent="0.25">
      <c r="A14" s="10">
        <f>IF(Tabela32356765689101110[[#This Row],[Typ funduszu]]="","",MAX(A12:A13)+1)</f>
        <v>9</v>
      </c>
      <c r="B14" s="11" t="s">
        <v>63</v>
      </c>
      <c r="C14" s="11" t="s">
        <v>64</v>
      </c>
      <c r="D14" s="11" t="s">
        <v>65</v>
      </c>
      <c r="E14" s="12" t="s">
        <v>38</v>
      </c>
      <c r="F14" s="13" t="s">
        <v>30</v>
      </c>
      <c r="G14" s="48">
        <v>2.07E-2</v>
      </c>
      <c r="H14" s="21">
        <v>44603</v>
      </c>
      <c r="I14" s="21" t="s">
        <v>34</v>
      </c>
      <c r="J14" s="18"/>
      <c r="K14" s="50">
        <v>2.5999999999999999E-2</v>
      </c>
      <c r="L14" s="14">
        <v>2.5999999999999999E-2</v>
      </c>
      <c r="M14" s="16" t="s">
        <v>31</v>
      </c>
      <c r="N14" s="15" t="s">
        <v>31</v>
      </c>
      <c r="O14" s="16" t="s">
        <v>31</v>
      </c>
      <c r="P14" s="14">
        <v>2.5999999999999999E-2</v>
      </c>
      <c r="Q14" s="16" t="s">
        <v>31</v>
      </c>
      <c r="R14" s="16" t="s">
        <v>31</v>
      </c>
      <c r="S14" s="16" t="s">
        <v>31</v>
      </c>
      <c r="T14" s="16" t="s">
        <v>31</v>
      </c>
      <c r="U14" s="17">
        <v>44708</v>
      </c>
      <c r="V14" s="18" t="s">
        <v>357</v>
      </c>
      <c r="W14" s="25" t="s">
        <v>33</v>
      </c>
      <c r="X14" s="49">
        <v>35324</v>
      </c>
      <c r="Y14" s="27"/>
      <c r="Z14" s="27"/>
      <c r="AA14" s="97" t="s">
        <v>317</v>
      </c>
      <c r="AB14" s="27"/>
    </row>
    <row r="15" spans="1:28" s="11" customFormat="1" ht="15" x14ac:dyDescent="0.25">
      <c r="A15" s="10">
        <f>IF(Tabela32356765689101110[[#This Row],[Typ funduszu]]="","",MAX(A13:A14)+1)</f>
        <v>10</v>
      </c>
      <c r="B15" s="11" t="s">
        <v>66</v>
      </c>
      <c r="C15" s="11" t="s">
        <v>67</v>
      </c>
      <c r="D15" s="11" t="s">
        <v>68</v>
      </c>
      <c r="E15" s="12" t="s">
        <v>38</v>
      </c>
      <c r="F15" s="13" t="s">
        <v>30</v>
      </c>
      <c r="G15" s="48">
        <v>2.2100000000000002E-2</v>
      </c>
      <c r="H15" s="21">
        <v>44603</v>
      </c>
      <c r="I15" s="21" t="s">
        <v>34</v>
      </c>
      <c r="J15" s="18"/>
      <c r="K15" s="50">
        <v>2.7E-2</v>
      </c>
      <c r="L15" s="14">
        <v>2.7E-2</v>
      </c>
      <c r="M15" s="16" t="s">
        <v>31</v>
      </c>
      <c r="N15" s="15">
        <v>2.7E-2</v>
      </c>
      <c r="O15" s="16" t="s">
        <v>31</v>
      </c>
      <c r="P15" s="14">
        <v>2.7E-2</v>
      </c>
      <c r="Q15" s="16" t="s">
        <v>31</v>
      </c>
      <c r="R15" s="16" t="s">
        <v>31</v>
      </c>
      <c r="S15" s="16" t="s">
        <v>31</v>
      </c>
      <c r="T15" s="16" t="s">
        <v>31</v>
      </c>
      <c r="U15" s="17">
        <v>44708</v>
      </c>
      <c r="V15" s="18" t="s">
        <v>357</v>
      </c>
      <c r="W15" s="25"/>
      <c r="X15" s="49">
        <v>33813</v>
      </c>
      <c r="Y15" s="27"/>
      <c r="Z15" s="27"/>
      <c r="AA15" s="97" t="s">
        <v>318</v>
      </c>
      <c r="AB15" s="27"/>
    </row>
    <row r="16" spans="1:28" ht="15" x14ac:dyDescent="0.25">
      <c r="A16" s="10">
        <f>IF(Tabela32356765689101110[[#This Row],[Typ funduszu]]="","",MAX(A14:A15)+1)</f>
        <v>11</v>
      </c>
      <c r="B16" s="11" t="s">
        <v>69</v>
      </c>
      <c r="C16" s="11" t="s">
        <v>70</v>
      </c>
      <c r="D16" s="11" t="s">
        <v>71</v>
      </c>
      <c r="E16" s="12" t="s">
        <v>38</v>
      </c>
      <c r="F16" s="13" t="s">
        <v>30</v>
      </c>
      <c r="G16" s="48">
        <v>2.1400000000000002E-2</v>
      </c>
      <c r="H16" s="21">
        <v>44603</v>
      </c>
      <c r="I16" s="21" t="s">
        <v>34</v>
      </c>
      <c r="J16" s="18"/>
      <c r="K16" s="50">
        <v>2.8000000000000001E-2</v>
      </c>
      <c r="L16" s="14">
        <v>2.8000000000000001E-2</v>
      </c>
      <c r="M16" s="16" t="s">
        <v>31</v>
      </c>
      <c r="N16" s="15" t="s">
        <v>31</v>
      </c>
      <c r="O16" s="16" t="s">
        <v>31</v>
      </c>
      <c r="P16" s="14">
        <v>2.8000000000000001E-2</v>
      </c>
      <c r="Q16" s="16" t="s">
        <v>31</v>
      </c>
      <c r="R16" s="16" t="s">
        <v>31</v>
      </c>
      <c r="S16" s="16" t="s">
        <v>31</v>
      </c>
      <c r="T16" s="16" t="s">
        <v>31</v>
      </c>
      <c r="U16" s="17">
        <v>44708</v>
      </c>
      <c r="V16" s="18" t="s">
        <v>357</v>
      </c>
      <c r="W16" s="25" t="s">
        <v>33</v>
      </c>
      <c r="X16" s="49">
        <v>43620</v>
      </c>
      <c r="Y16" s="27"/>
      <c r="Z16" s="27"/>
      <c r="AA16" s="97" t="s">
        <v>319</v>
      </c>
      <c r="AB16" s="27"/>
    </row>
    <row r="17" spans="1:28" s="11" customFormat="1" ht="15" x14ac:dyDescent="0.25">
      <c r="A17" s="10">
        <f>IF(Tabela32356765689101110[[#This Row],[Typ funduszu]]="","",MAX(A15:A16)+1)</f>
        <v>12</v>
      </c>
      <c r="B17" s="11" t="s">
        <v>72</v>
      </c>
      <c r="C17" s="11" t="s">
        <v>73</v>
      </c>
      <c r="D17" s="11" t="s">
        <v>74</v>
      </c>
      <c r="E17" s="12" t="s">
        <v>75</v>
      </c>
      <c r="F17" s="13" t="s">
        <v>76</v>
      </c>
      <c r="G17" s="48">
        <v>2.8399999999999998E-2</v>
      </c>
      <c r="H17" s="21">
        <v>44603</v>
      </c>
      <c r="I17" s="21" t="s">
        <v>34</v>
      </c>
      <c r="J17" s="18"/>
      <c r="K17" s="50">
        <v>2.5999999999999999E-2</v>
      </c>
      <c r="L17" s="14">
        <v>2.5999999999999999E-2</v>
      </c>
      <c r="M17" s="16" t="s">
        <v>31</v>
      </c>
      <c r="N17" s="15" t="s">
        <v>31</v>
      </c>
      <c r="O17" s="16" t="s">
        <v>31</v>
      </c>
      <c r="P17" s="14" t="s">
        <v>31</v>
      </c>
      <c r="Q17" s="16" t="s">
        <v>31</v>
      </c>
      <c r="R17" s="16" t="s">
        <v>31</v>
      </c>
      <c r="S17" s="16" t="s">
        <v>31</v>
      </c>
      <c r="T17" s="16" t="s">
        <v>31</v>
      </c>
      <c r="U17" s="17">
        <v>44708</v>
      </c>
      <c r="V17" s="18" t="s">
        <v>357</v>
      </c>
      <c r="W17" s="25"/>
      <c r="X17" s="49">
        <v>39182</v>
      </c>
      <c r="Y17" s="27"/>
      <c r="Z17" s="27"/>
      <c r="AA17" s="97" t="s">
        <v>320</v>
      </c>
      <c r="AB17" s="27"/>
    </row>
    <row r="18" spans="1:28" s="11" customFormat="1" ht="15" x14ac:dyDescent="0.25">
      <c r="A18" s="10">
        <f>IF(Tabela32356765689101110[[#This Row],[Typ funduszu]]="","",MAX(A16:A17)+1)</f>
        <v>13</v>
      </c>
      <c r="B18" s="11" t="s">
        <v>77</v>
      </c>
      <c r="C18" s="11" t="s">
        <v>78</v>
      </c>
      <c r="D18" s="11" t="s">
        <v>79</v>
      </c>
      <c r="E18" s="12" t="s">
        <v>75</v>
      </c>
      <c r="F18" s="13" t="s">
        <v>76</v>
      </c>
      <c r="G18" s="48">
        <v>2.9500000000000002E-2</v>
      </c>
      <c r="H18" s="21">
        <v>44603</v>
      </c>
      <c r="I18" s="21" t="s">
        <v>34</v>
      </c>
      <c r="J18" s="18"/>
      <c r="K18" s="50">
        <v>2.5999999999999999E-2</v>
      </c>
      <c r="L18" s="14">
        <v>2.5999999999999999E-2</v>
      </c>
      <c r="M18" s="16" t="s">
        <v>31</v>
      </c>
      <c r="N18" s="15" t="s">
        <v>31</v>
      </c>
      <c r="O18" s="16" t="s">
        <v>31</v>
      </c>
      <c r="P18" s="14" t="s">
        <v>31</v>
      </c>
      <c r="Q18" s="16" t="s">
        <v>31</v>
      </c>
      <c r="R18" s="16" t="s">
        <v>31</v>
      </c>
      <c r="S18" s="16" t="s">
        <v>31</v>
      </c>
      <c r="T18" s="16" t="s">
        <v>31</v>
      </c>
      <c r="U18" s="17">
        <v>44708</v>
      </c>
      <c r="V18" s="18" t="s">
        <v>357</v>
      </c>
      <c r="W18" s="25"/>
      <c r="X18" s="49">
        <v>39238</v>
      </c>
      <c r="Y18" s="27"/>
      <c r="Z18" s="27"/>
      <c r="AA18" s="97" t="s">
        <v>321</v>
      </c>
      <c r="AB18" s="27"/>
    </row>
    <row r="19" spans="1:28" s="11" customFormat="1" ht="15" x14ac:dyDescent="0.25">
      <c r="A19" s="10">
        <f>IF(Tabela32356765689101110[[#This Row],[Typ funduszu]]="","",MAX(A17:A18)+1)</f>
        <v>14</v>
      </c>
      <c r="B19" s="11" t="s">
        <v>80</v>
      </c>
      <c r="C19" s="11" t="s">
        <v>81</v>
      </c>
      <c r="D19" s="11" t="s">
        <v>82</v>
      </c>
      <c r="E19" s="12" t="s">
        <v>75</v>
      </c>
      <c r="F19" s="13" t="s">
        <v>76</v>
      </c>
      <c r="G19" s="48">
        <v>2.9399999999999999E-2</v>
      </c>
      <c r="H19" s="21">
        <v>44603</v>
      </c>
      <c r="I19" s="21" t="s">
        <v>34</v>
      </c>
      <c r="J19" s="18"/>
      <c r="K19" s="50">
        <v>2.5000000000000001E-2</v>
      </c>
      <c r="L19" s="14">
        <v>2.5000000000000001E-2</v>
      </c>
      <c r="M19" s="16" t="s">
        <v>31</v>
      </c>
      <c r="N19" s="15" t="s">
        <v>31</v>
      </c>
      <c r="O19" s="16" t="s">
        <v>31</v>
      </c>
      <c r="P19" s="14" t="s">
        <v>31</v>
      </c>
      <c r="Q19" s="16" t="s">
        <v>31</v>
      </c>
      <c r="R19" s="16" t="s">
        <v>31</v>
      </c>
      <c r="S19" s="16" t="s">
        <v>31</v>
      </c>
      <c r="T19" s="16" t="s">
        <v>31</v>
      </c>
      <c r="U19" s="17">
        <v>44708</v>
      </c>
      <c r="V19" s="18" t="s">
        <v>357</v>
      </c>
      <c r="W19" s="25"/>
      <c r="X19" s="49">
        <v>39143</v>
      </c>
      <c r="Y19" s="27"/>
      <c r="Z19" s="27"/>
      <c r="AA19" s="97" t="s">
        <v>322</v>
      </c>
      <c r="AB19" s="27"/>
    </row>
    <row r="20" spans="1:28" ht="15" x14ac:dyDescent="0.25">
      <c r="A20" s="10">
        <f>IF(Tabela32356765689101110[[#This Row],[Typ funduszu]]="","",MAX(A18:A19)+1)</f>
        <v>15</v>
      </c>
      <c r="B20" s="11" t="s">
        <v>83</v>
      </c>
      <c r="C20" s="11" t="s">
        <v>84</v>
      </c>
      <c r="D20" s="11" t="s">
        <v>276</v>
      </c>
      <c r="E20" s="12" t="s">
        <v>75</v>
      </c>
      <c r="F20" s="13" t="s">
        <v>76</v>
      </c>
      <c r="G20" s="48">
        <v>1.9099999999999999E-2</v>
      </c>
      <c r="H20" s="21">
        <v>44603</v>
      </c>
      <c r="I20" s="21" t="s">
        <v>34</v>
      </c>
      <c r="J20" s="18"/>
      <c r="K20" s="50">
        <v>1.2999999999999999E-2</v>
      </c>
      <c r="L20" s="14">
        <v>1.2999999999999999E-2</v>
      </c>
      <c r="M20" s="16" t="s">
        <v>31</v>
      </c>
      <c r="N20" s="15" t="s">
        <v>31</v>
      </c>
      <c r="O20" s="16" t="s">
        <v>31</v>
      </c>
      <c r="P20" s="14" t="s">
        <v>31</v>
      </c>
      <c r="Q20" s="16" t="s">
        <v>31</v>
      </c>
      <c r="R20" s="16" t="s">
        <v>31</v>
      </c>
      <c r="S20" s="16" t="s">
        <v>31</v>
      </c>
      <c r="T20" s="16" t="s">
        <v>31</v>
      </c>
      <c r="U20" s="17">
        <v>44708</v>
      </c>
      <c r="V20" s="18" t="s">
        <v>357</v>
      </c>
      <c r="W20" s="25"/>
      <c r="X20" s="49">
        <v>42170</v>
      </c>
      <c r="Y20" s="23"/>
      <c r="Z20" s="23"/>
      <c r="AA20" s="97" t="s">
        <v>323</v>
      </c>
      <c r="AB20" s="23"/>
    </row>
    <row r="21" spans="1:28" ht="15" x14ac:dyDescent="0.25">
      <c r="A21" s="10">
        <f>IF(Tabela32356765689101110[[#This Row],[Typ funduszu]]="","",MAX(A19:A20)+1)</f>
        <v>16</v>
      </c>
      <c r="B21" s="11" t="s">
        <v>86</v>
      </c>
      <c r="C21" s="11" t="s">
        <v>87</v>
      </c>
      <c r="D21" s="11" t="s">
        <v>275</v>
      </c>
      <c r="E21" s="12" t="s">
        <v>75</v>
      </c>
      <c r="F21" s="13" t="s">
        <v>76</v>
      </c>
      <c r="G21" s="48">
        <v>2.6400000000000003E-2</v>
      </c>
      <c r="H21" s="21">
        <v>44603</v>
      </c>
      <c r="I21" s="21" t="s">
        <v>34</v>
      </c>
      <c r="J21" s="18"/>
      <c r="K21" s="50">
        <v>2.5000000000000001E-2</v>
      </c>
      <c r="L21" s="14">
        <v>2.5000000000000001E-2</v>
      </c>
      <c r="M21" s="16" t="s">
        <v>31</v>
      </c>
      <c r="N21" s="15" t="s">
        <v>31</v>
      </c>
      <c r="O21" s="16" t="s">
        <v>31</v>
      </c>
      <c r="P21" s="14" t="s">
        <v>31</v>
      </c>
      <c r="Q21" s="16" t="s">
        <v>31</v>
      </c>
      <c r="R21" s="16" t="s">
        <v>31</v>
      </c>
      <c r="S21" s="16" t="s">
        <v>31</v>
      </c>
      <c r="T21" s="16" t="s">
        <v>31</v>
      </c>
      <c r="U21" s="17">
        <v>44708</v>
      </c>
      <c r="V21" s="18" t="s">
        <v>357</v>
      </c>
      <c r="W21" s="25"/>
      <c r="X21" s="49">
        <v>42046</v>
      </c>
      <c r="Y21" s="23"/>
      <c r="Z21" s="23"/>
      <c r="AA21" s="97" t="s">
        <v>324</v>
      </c>
      <c r="AB21" s="23"/>
    </row>
    <row r="22" spans="1:28" ht="15" x14ac:dyDescent="0.25">
      <c r="A22" s="10">
        <f>IF(Tabela32356765689101110[[#This Row],[Typ funduszu]]="","",MAX(A20:A21)+1)</f>
        <v>17</v>
      </c>
      <c r="B22" s="11" t="s">
        <v>89</v>
      </c>
      <c r="C22" s="11" t="s">
        <v>90</v>
      </c>
      <c r="D22" s="11" t="s">
        <v>91</v>
      </c>
      <c r="E22" s="12" t="s">
        <v>75</v>
      </c>
      <c r="F22" s="13" t="s">
        <v>76</v>
      </c>
      <c r="G22" s="48">
        <v>2.3999999999999998E-3</v>
      </c>
      <c r="H22" s="21">
        <v>44630</v>
      </c>
      <c r="I22" s="21" t="s">
        <v>34</v>
      </c>
      <c r="J22" s="18"/>
      <c r="K22" s="50">
        <v>1.4999999999999999E-2</v>
      </c>
      <c r="L22" s="14">
        <v>1.4999999999999999E-2</v>
      </c>
      <c r="M22" s="16" t="s">
        <v>31</v>
      </c>
      <c r="N22" s="15" t="s">
        <v>31</v>
      </c>
      <c r="O22" s="16" t="s">
        <v>31</v>
      </c>
      <c r="P22" s="14" t="s">
        <v>31</v>
      </c>
      <c r="Q22" s="16" t="s">
        <v>31</v>
      </c>
      <c r="R22" s="16" t="s">
        <v>31</v>
      </c>
      <c r="S22" s="16" t="s">
        <v>31</v>
      </c>
      <c r="T22" s="16" t="s">
        <v>31</v>
      </c>
      <c r="U22" s="17">
        <v>44708</v>
      </c>
      <c r="V22" s="18" t="s">
        <v>357</v>
      </c>
      <c r="W22" s="25"/>
      <c r="X22" s="49">
        <v>43166</v>
      </c>
      <c r="Y22" s="23"/>
      <c r="Z22" s="23"/>
      <c r="AA22" s="97" t="s">
        <v>325</v>
      </c>
      <c r="AB22" s="23"/>
    </row>
    <row r="23" spans="1:28" ht="15" hidden="1" x14ac:dyDescent="0.25">
      <c r="A23" s="10" t="str">
        <f>IF(Tabela32356765689101110[[#This Row],[Typ funduszu]]="","",MAX(A21:A22)+1)</f>
        <v/>
      </c>
      <c r="B23" s="11" t="s">
        <v>92</v>
      </c>
      <c r="C23" s="11" t="s">
        <v>93</v>
      </c>
      <c r="D23" s="11" t="s">
        <v>94</v>
      </c>
      <c r="E23" s="94" t="s">
        <v>304</v>
      </c>
      <c r="F23" s="13"/>
      <c r="G23" s="48"/>
      <c r="H23" s="21"/>
      <c r="I23" s="21"/>
      <c r="J23" s="18"/>
      <c r="K23" s="50" t="s">
        <v>29</v>
      </c>
      <c r="L23" s="14" t="s">
        <v>29</v>
      </c>
      <c r="M23" s="16"/>
      <c r="N23" s="15"/>
      <c r="O23" s="16"/>
      <c r="P23" s="14"/>
      <c r="Q23" s="16"/>
      <c r="R23" s="16"/>
      <c r="S23" s="16"/>
      <c r="T23" s="16"/>
      <c r="U23" s="17"/>
      <c r="V23" s="18"/>
      <c r="W23" s="25"/>
      <c r="X23" s="49"/>
      <c r="Y23" s="27"/>
      <c r="Z23" s="27"/>
      <c r="AA23" s="97" t="s">
        <v>326</v>
      </c>
      <c r="AB23" s="27"/>
    </row>
    <row r="24" spans="1:28" ht="15" x14ac:dyDescent="0.25">
      <c r="A24" s="10">
        <f>IF(Tabela32356765689101110[[#This Row],[Typ funduszu]]="","",MAX(A22:A23)+1)</f>
        <v>18</v>
      </c>
      <c r="B24" s="11" t="s">
        <v>95</v>
      </c>
      <c r="C24" s="11" t="s">
        <v>96</v>
      </c>
      <c r="D24" s="11" t="s">
        <v>97</v>
      </c>
      <c r="E24" s="12" t="s">
        <v>75</v>
      </c>
      <c r="F24" s="13" t="s">
        <v>76</v>
      </c>
      <c r="G24" s="48">
        <v>2.6700000000000002E-2</v>
      </c>
      <c r="H24" s="21">
        <v>44603</v>
      </c>
      <c r="I24" s="21" t="s">
        <v>34</v>
      </c>
      <c r="J24" s="18"/>
      <c r="K24" s="50">
        <v>2.3E-2</v>
      </c>
      <c r="L24" s="14">
        <v>2.3E-2</v>
      </c>
      <c r="M24" s="16" t="s">
        <v>31</v>
      </c>
      <c r="N24" s="15" t="s">
        <v>31</v>
      </c>
      <c r="O24" s="16" t="s">
        <v>31</v>
      </c>
      <c r="P24" s="98" t="s">
        <v>31</v>
      </c>
      <c r="Q24" s="16" t="s">
        <v>31</v>
      </c>
      <c r="R24" s="16" t="s">
        <v>31</v>
      </c>
      <c r="S24" s="16" t="s">
        <v>31</v>
      </c>
      <c r="T24" s="16" t="s">
        <v>31</v>
      </c>
      <c r="U24" s="17">
        <v>44708</v>
      </c>
      <c r="V24" s="18" t="s">
        <v>357</v>
      </c>
      <c r="W24" s="25"/>
      <c r="X24" s="49">
        <v>38842</v>
      </c>
      <c r="Y24" s="27"/>
      <c r="Z24" s="27"/>
      <c r="AA24" s="97" t="s">
        <v>327</v>
      </c>
      <c r="AB24" s="27"/>
    </row>
    <row r="25" spans="1:28" ht="15" x14ac:dyDescent="0.25">
      <c r="A25" s="10">
        <f>IF(Tabela32356765689101110[[#This Row],[Typ funduszu]]="","",MAX(A23:A24)+1)</f>
        <v>19</v>
      </c>
      <c r="B25" s="11" t="s">
        <v>98</v>
      </c>
      <c r="C25" s="11" t="s">
        <v>99</v>
      </c>
      <c r="D25" s="11" t="s">
        <v>100</v>
      </c>
      <c r="E25" s="12" t="s">
        <v>75</v>
      </c>
      <c r="F25" s="13" t="s">
        <v>76</v>
      </c>
      <c r="G25" s="48">
        <v>1.4499999999999999E-2</v>
      </c>
      <c r="H25" s="21">
        <v>44603</v>
      </c>
      <c r="I25" s="21" t="s">
        <v>34</v>
      </c>
      <c r="J25" s="18"/>
      <c r="K25" s="50">
        <v>1.2E-2</v>
      </c>
      <c r="L25" s="14">
        <v>1.2E-2</v>
      </c>
      <c r="M25" s="16" t="s">
        <v>31</v>
      </c>
      <c r="N25" s="15" t="s">
        <v>31</v>
      </c>
      <c r="O25" s="16" t="s">
        <v>31</v>
      </c>
      <c r="P25" s="14" t="s">
        <v>31</v>
      </c>
      <c r="Q25" s="16" t="s">
        <v>31</v>
      </c>
      <c r="R25" s="16" t="s">
        <v>31</v>
      </c>
      <c r="S25" s="16" t="s">
        <v>31</v>
      </c>
      <c r="T25" s="16" t="s">
        <v>31</v>
      </c>
      <c r="U25" s="17">
        <v>44708</v>
      </c>
      <c r="V25" s="18" t="s">
        <v>357</v>
      </c>
      <c r="W25" s="25"/>
      <c r="X25" s="49">
        <v>42501</v>
      </c>
      <c r="Y25" s="23"/>
      <c r="Z25" s="23"/>
      <c r="AA25" s="97" t="s">
        <v>328</v>
      </c>
      <c r="AB25" s="23"/>
    </row>
    <row r="26" spans="1:28" ht="15" x14ac:dyDescent="0.25">
      <c r="A26" s="10">
        <f>IF(Tabela32356765689101110[[#This Row],[Typ funduszu]]="","",MAX(A24:A25)+1)</f>
        <v>20</v>
      </c>
      <c r="B26" s="11" t="s">
        <v>101</v>
      </c>
      <c r="C26" s="11" t="s">
        <v>102</v>
      </c>
      <c r="D26" s="11" t="s">
        <v>103</v>
      </c>
      <c r="E26" s="12" t="s">
        <v>75</v>
      </c>
      <c r="F26" s="13" t="s">
        <v>76</v>
      </c>
      <c r="G26" s="48">
        <v>2.3199999999999998E-2</v>
      </c>
      <c r="H26" s="21">
        <v>44603</v>
      </c>
      <c r="I26" s="21" t="s">
        <v>34</v>
      </c>
      <c r="J26" s="18"/>
      <c r="K26" s="50">
        <v>1.7999999999999999E-2</v>
      </c>
      <c r="L26" s="14">
        <v>1.7999999999999999E-2</v>
      </c>
      <c r="M26" s="16" t="s">
        <v>31</v>
      </c>
      <c r="N26" s="15" t="s">
        <v>31</v>
      </c>
      <c r="O26" s="16" t="s">
        <v>31</v>
      </c>
      <c r="P26" s="14" t="s">
        <v>31</v>
      </c>
      <c r="Q26" s="16" t="s">
        <v>31</v>
      </c>
      <c r="R26" s="16" t="s">
        <v>31</v>
      </c>
      <c r="S26" s="16" t="s">
        <v>31</v>
      </c>
      <c r="T26" s="16" t="s">
        <v>31</v>
      </c>
      <c r="U26" s="17">
        <v>44708</v>
      </c>
      <c r="V26" s="18" t="s">
        <v>357</v>
      </c>
      <c r="W26" s="25"/>
      <c r="X26" s="49">
        <v>41829</v>
      </c>
      <c r="Y26" s="23"/>
      <c r="Z26" s="23"/>
      <c r="AA26" s="97" t="s">
        <v>329</v>
      </c>
      <c r="AB26" s="23"/>
    </row>
    <row r="27" spans="1:28" ht="15" x14ac:dyDescent="0.25">
      <c r="A27" s="10">
        <f>IF(Tabela32356765689101110[[#This Row],[Typ funduszu]]="","",MAX(A25:A26)+1)</f>
        <v>21</v>
      </c>
      <c r="B27" s="11" t="s">
        <v>104</v>
      </c>
      <c r="C27" s="11" t="s">
        <v>105</v>
      </c>
      <c r="D27" s="11" t="s">
        <v>106</v>
      </c>
      <c r="E27" s="12" t="s">
        <v>75</v>
      </c>
      <c r="F27" s="13" t="s">
        <v>76</v>
      </c>
      <c r="G27" s="48">
        <v>2.3700000000000002E-2</v>
      </c>
      <c r="H27" s="21">
        <v>44603</v>
      </c>
      <c r="I27" s="21" t="s">
        <v>34</v>
      </c>
      <c r="J27" s="18"/>
      <c r="K27" s="50">
        <v>1.7999999999999999E-2</v>
      </c>
      <c r="L27" s="14">
        <v>1.7999999999999999E-2</v>
      </c>
      <c r="M27" s="16" t="s">
        <v>31</v>
      </c>
      <c r="N27" s="15" t="s">
        <v>31</v>
      </c>
      <c r="O27" s="16" t="s">
        <v>31</v>
      </c>
      <c r="P27" s="14" t="s">
        <v>31</v>
      </c>
      <c r="Q27" s="16" t="s">
        <v>31</v>
      </c>
      <c r="R27" s="16" t="s">
        <v>31</v>
      </c>
      <c r="S27" s="16" t="s">
        <v>31</v>
      </c>
      <c r="T27" s="16" t="s">
        <v>31</v>
      </c>
      <c r="U27" s="17">
        <v>44708</v>
      </c>
      <c r="V27" s="18" t="s">
        <v>357</v>
      </c>
      <c r="W27" s="25"/>
      <c r="X27" s="49">
        <v>39378</v>
      </c>
      <c r="Y27" s="23"/>
      <c r="Z27" s="23"/>
      <c r="AA27" s="97" t="s">
        <v>330</v>
      </c>
      <c r="AB27" s="23"/>
    </row>
    <row r="28" spans="1:28" ht="15" x14ac:dyDescent="0.25">
      <c r="A28" s="10">
        <f>IF(Tabela32356765689101110[[#This Row],[Typ funduszu]]="","",MAX(A26:A27)+1)</f>
        <v>22</v>
      </c>
      <c r="B28" s="11" t="s">
        <v>107</v>
      </c>
      <c r="C28" s="11" t="s">
        <v>108</v>
      </c>
      <c r="D28" s="11" t="s">
        <v>109</v>
      </c>
      <c r="E28" s="12" t="s">
        <v>75</v>
      </c>
      <c r="F28" s="13" t="s">
        <v>76</v>
      </c>
      <c r="G28" s="48">
        <v>6.7000000000000002E-3</v>
      </c>
      <c r="H28" s="21">
        <v>44682</v>
      </c>
      <c r="I28" s="22" t="s">
        <v>34</v>
      </c>
      <c r="J28" s="18"/>
      <c r="K28" s="50">
        <v>7.0000000000000001E-3</v>
      </c>
      <c r="L28" s="14">
        <v>7.0000000000000001E-3</v>
      </c>
      <c r="M28" s="16" t="s">
        <v>31</v>
      </c>
      <c r="N28" s="15" t="s">
        <v>31</v>
      </c>
      <c r="O28" s="16" t="s">
        <v>31</v>
      </c>
      <c r="P28" s="14" t="s">
        <v>31</v>
      </c>
      <c r="Q28" s="16" t="s">
        <v>31</v>
      </c>
      <c r="R28" s="16" t="s">
        <v>31</v>
      </c>
      <c r="S28" s="16" t="s">
        <v>31</v>
      </c>
      <c r="T28" s="16" t="s">
        <v>31</v>
      </c>
      <c r="U28" s="17">
        <v>44708</v>
      </c>
      <c r="V28" s="18" t="s">
        <v>357</v>
      </c>
      <c r="W28" s="25"/>
      <c r="X28" s="49">
        <v>40164</v>
      </c>
      <c r="Y28" s="23"/>
      <c r="Z28" s="23"/>
      <c r="AA28" s="97" t="s">
        <v>331</v>
      </c>
      <c r="AB28" s="23"/>
    </row>
    <row r="29" spans="1:28" ht="15" x14ac:dyDescent="0.25">
      <c r="A29" s="10">
        <f>IF(Tabela32356765689101110[[#This Row],[Typ funduszu]]="","",MAX(A27:A28)+1)</f>
        <v>23</v>
      </c>
      <c r="B29" s="11" t="s">
        <v>110</v>
      </c>
      <c r="C29" s="11" t="s">
        <v>111</v>
      </c>
      <c r="D29" s="11" t="s">
        <v>112</v>
      </c>
      <c r="E29" s="12" t="s">
        <v>75</v>
      </c>
      <c r="F29" s="13" t="s">
        <v>76</v>
      </c>
      <c r="G29" s="48">
        <v>2.1800000000000003E-2</v>
      </c>
      <c r="H29" s="21">
        <v>44603</v>
      </c>
      <c r="I29" s="21" t="s">
        <v>34</v>
      </c>
      <c r="J29" s="18"/>
      <c r="K29" s="50">
        <v>2.5000000000000001E-2</v>
      </c>
      <c r="L29" s="14">
        <v>2.5000000000000001E-2</v>
      </c>
      <c r="M29" s="16" t="s">
        <v>31</v>
      </c>
      <c r="N29" s="15" t="s">
        <v>31</v>
      </c>
      <c r="O29" s="16" t="s">
        <v>31</v>
      </c>
      <c r="P29" s="14" t="s">
        <v>31</v>
      </c>
      <c r="Q29" s="16" t="s">
        <v>31</v>
      </c>
      <c r="R29" s="16" t="s">
        <v>31</v>
      </c>
      <c r="S29" s="16" t="s">
        <v>31</v>
      </c>
      <c r="T29" s="16" t="s">
        <v>31</v>
      </c>
      <c r="U29" s="17">
        <v>44708</v>
      </c>
      <c r="V29" s="18" t="s">
        <v>357</v>
      </c>
      <c r="W29" s="25"/>
      <c r="X29" s="49">
        <v>39644</v>
      </c>
      <c r="Y29" s="23"/>
      <c r="Z29" s="23"/>
      <c r="AA29" s="97" t="s">
        <v>332</v>
      </c>
      <c r="AB29" s="23"/>
    </row>
    <row r="30" spans="1:28" ht="15" hidden="1" x14ac:dyDescent="0.25">
      <c r="A30" s="10" t="str">
        <f>IF(Tabela32356765689101110[[#This Row],[Typ funduszu]]="","",MAX(A28:A29)+1)</f>
        <v/>
      </c>
      <c r="B30" s="11" t="s">
        <v>113</v>
      </c>
      <c r="C30" s="11" t="s">
        <v>114</v>
      </c>
      <c r="D30" s="11" t="s">
        <v>115</v>
      </c>
      <c r="E30" s="94" t="s">
        <v>304</v>
      </c>
      <c r="F30" s="13"/>
      <c r="G30" s="48"/>
      <c r="H30" s="21"/>
      <c r="I30" s="21"/>
      <c r="J30" s="18"/>
      <c r="K30" s="50"/>
      <c r="L30" s="14"/>
      <c r="M30" s="16"/>
      <c r="N30" s="15"/>
      <c r="O30" s="16"/>
      <c r="P30" s="14"/>
      <c r="Q30" s="16"/>
      <c r="R30" s="16"/>
      <c r="S30" s="16"/>
      <c r="T30" s="16"/>
      <c r="U30" s="17"/>
      <c r="V30" s="18"/>
      <c r="W30" s="25"/>
      <c r="X30" s="49"/>
      <c r="Y30" s="23"/>
      <c r="Z30" s="23"/>
      <c r="AA30" s="97"/>
      <c r="AB30" s="23"/>
    </row>
    <row r="31" spans="1:28" ht="15" x14ac:dyDescent="0.25">
      <c r="A31" s="10">
        <f>IF(Tabela32356765689101110[[#This Row],[Typ funduszu]]="","",MAX(A29:A30)+1)</f>
        <v>24</v>
      </c>
      <c r="B31" s="11" t="s">
        <v>116</v>
      </c>
      <c r="C31" s="11" t="s">
        <v>117</v>
      </c>
      <c r="D31" s="11" t="s">
        <v>118</v>
      </c>
      <c r="E31" s="12" t="s">
        <v>75</v>
      </c>
      <c r="F31" s="13" t="s">
        <v>76</v>
      </c>
      <c r="G31" s="48">
        <v>2.4900000000000002E-2</v>
      </c>
      <c r="H31" s="21">
        <v>44603</v>
      </c>
      <c r="I31" s="21" t="s">
        <v>34</v>
      </c>
      <c r="J31" s="18"/>
      <c r="K31" s="50">
        <v>0.02</v>
      </c>
      <c r="L31" s="14">
        <v>0.02</v>
      </c>
      <c r="M31" s="16" t="s">
        <v>31</v>
      </c>
      <c r="N31" s="15" t="s">
        <v>31</v>
      </c>
      <c r="O31" s="16" t="s">
        <v>31</v>
      </c>
      <c r="P31" s="14" t="s">
        <v>31</v>
      </c>
      <c r="Q31" s="16" t="s">
        <v>31</v>
      </c>
      <c r="R31" s="16" t="s">
        <v>31</v>
      </c>
      <c r="S31" s="16" t="s">
        <v>31</v>
      </c>
      <c r="T31" s="16" t="s">
        <v>31</v>
      </c>
      <c r="U31" s="17">
        <v>44708</v>
      </c>
      <c r="V31" s="18" t="s">
        <v>357</v>
      </c>
      <c r="W31" s="25"/>
      <c r="X31" s="49">
        <v>41598</v>
      </c>
      <c r="Y31" s="23"/>
      <c r="Z31" s="23"/>
      <c r="AA31" s="97" t="s">
        <v>333</v>
      </c>
      <c r="AB31" s="23"/>
    </row>
    <row r="32" spans="1:28" ht="15" x14ac:dyDescent="0.25">
      <c r="A32" s="10">
        <f>IF(Tabela32356765689101110[[#This Row],[Typ funduszu]]="","",MAX(A30:A31)+1)</f>
        <v>25</v>
      </c>
      <c r="B32" s="11" t="s">
        <v>119</v>
      </c>
      <c r="C32" s="11" t="s">
        <v>120</v>
      </c>
      <c r="D32" s="11" t="s">
        <v>121</v>
      </c>
      <c r="E32" s="12" t="s">
        <v>75</v>
      </c>
      <c r="F32" s="13" t="s">
        <v>76</v>
      </c>
      <c r="G32" s="48">
        <v>8.0999999999999996E-3</v>
      </c>
      <c r="H32" s="21">
        <v>44682</v>
      </c>
      <c r="I32" s="22" t="s">
        <v>34</v>
      </c>
      <c r="J32" s="18"/>
      <c r="K32" s="50">
        <v>7.0000000000000001E-3</v>
      </c>
      <c r="L32" s="14">
        <v>7.0000000000000001E-3</v>
      </c>
      <c r="M32" s="16" t="s">
        <v>31</v>
      </c>
      <c r="N32" s="15" t="s">
        <v>31</v>
      </c>
      <c r="O32" s="16" t="s">
        <v>31</v>
      </c>
      <c r="P32" s="14" t="s">
        <v>31</v>
      </c>
      <c r="Q32" s="16" t="s">
        <v>31</v>
      </c>
      <c r="R32" s="16" t="s">
        <v>31</v>
      </c>
      <c r="S32" s="16" t="s">
        <v>31</v>
      </c>
      <c r="T32" s="16" t="s">
        <v>31</v>
      </c>
      <c r="U32" s="17">
        <v>44708</v>
      </c>
      <c r="V32" s="18" t="s">
        <v>357</v>
      </c>
      <c r="W32" s="25"/>
      <c r="X32" s="49">
        <v>43796</v>
      </c>
      <c r="Y32" s="27"/>
      <c r="Z32" s="27"/>
      <c r="AA32" s="97" t="s">
        <v>334</v>
      </c>
      <c r="AB32" s="27"/>
    </row>
    <row r="33" spans="1:28" ht="15" x14ac:dyDescent="0.25">
      <c r="A33" s="10">
        <f>IF(Tabela32356765689101110[[#This Row],[Typ funduszu]]="","",MAX(A31:A32)+1)</f>
        <v>26</v>
      </c>
      <c r="B33" s="11" t="s">
        <v>122</v>
      </c>
      <c r="C33" s="11" t="s">
        <v>123</v>
      </c>
      <c r="D33" s="11" t="s">
        <v>124</v>
      </c>
      <c r="E33" s="12" t="s">
        <v>75</v>
      </c>
      <c r="F33" s="13" t="s">
        <v>76</v>
      </c>
      <c r="G33" s="48">
        <v>1.26E-2</v>
      </c>
      <c r="H33" s="21">
        <v>44682</v>
      </c>
      <c r="I33" s="21"/>
      <c r="J33" s="18"/>
      <c r="K33" s="50">
        <v>2E-3</v>
      </c>
      <c r="L33" s="14">
        <v>2E-3</v>
      </c>
      <c r="M33" s="16" t="s">
        <v>31</v>
      </c>
      <c r="N33" s="15" t="s">
        <v>31</v>
      </c>
      <c r="O33" s="16" t="s">
        <v>31</v>
      </c>
      <c r="P33" s="14" t="s">
        <v>31</v>
      </c>
      <c r="Q33" s="16" t="s">
        <v>31</v>
      </c>
      <c r="R33" s="16" t="s">
        <v>31</v>
      </c>
      <c r="S33" s="16" t="s">
        <v>31</v>
      </c>
      <c r="T33" s="16" t="s">
        <v>31</v>
      </c>
      <c r="U33" s="17">
        <v>44708</v>
      </c>
      <c r="V33" s="18" t="s">
        <v>357</v>
      </c>
      <c r="W33" s="25"/>
      <c r="X33" s="49">
        <v>44028</v>
      </c>
      <c r="Y33" s="27"/>
      <c r="Z33" s="27"/>
      <c r="AA33" s="97" t="s">
        <v>335</v>
      </c>
      <c r="AB33" s="27"/>
    </row>
    <row r="34" spans="1:28" ht="15" x14ac:dyDescent="0.25">
      <c r="A34" s="10">
        <f>IF(Tabela32356765689101110[[#This Row],[Typ funduszu]]="","",MAX(A32:A33)+1)</f>
        <v>27</v>
      </c>
      <c r="B34" s="11" t="s">
        <v>127</v>
      </c>
      <c r="C34" s="11" t="s">
        <v>128</v>
      </c>
      <c r="D34" s="11" t="s">
        <v>129</v>
      </c>
      <c r="E34" s="12" t="s">
        <v>75</v>
      </c>
      <c r="F34" s="13" t="s">
        <v>76</v>
      </c>
      <c r="G34" s="48">
        <v>0.02</v>
      </c>
      <c r="H34" s="21">
        <v>44603</v>
      </c>
      <c r="I34" s="22" t="s">
        <v>278</v>
      </c>
      <c r="J34" s="18" t="s">
        <v>126</v>
      </c>
      <c r="K34" s="51" t="s">
        <v>31</v>
      </c>
      <c r="L34" s="98" t="s">
        <v>31</v>
      </c>
      <c r="M34" s="16" t="s">
        <v>31</v>
      </c>
      <c r="N34" s="15" t="s">
        <v>31</v>
      </c>
      <c r="O34" s="16" t="s">
        <v>31</v>
      </c>
      <c r="P34" s="14" t="s">
        <v>31</v>
      </c>
      <c r="Q34" s="16" t="s">
        <v>31</v>
      </c>
      <c r="R34" s="16" t="s">
        <v>31</v>
      </c>
      <c r="S34" s="16" t="s">
        <v>31</v>
      </c>
      <c r="T34" s="16" t="s">
        <v>31</v>
      </c>
      <c r="U34" s="29"/>
      <c r="V34" s="18" t="s">
        <v>360</v>
      </c>
      <c r="W34" s="24"/>
      <c r="X34" s="49">
        <v>44384</v>
      </c>
      <c r="Y34" s="27"/>
      <c r="Z34" s="27"/>
      <c r="AA34" s="97" t="s">
        <v>336</v>
      </c>
      <c r="AB34" s="27"/>
    </row>
    <row r="35" spans="1:28" ht="15" x14ac:dyDescent="0.25">
      <c r="A35" s="10">
        <f>IF(Tabela32356765689101110[[#This Row],[Typ funduszu]]="","",MAX(A33:A34)+1)</f>
        <v>28</v>
      </c>
      <c r="B35" s="11" t="s">
        <v>131</v>
      </c>
      <c r="C35" s="11" t="s">
        <v>132</v>
      </c>
      <c r="D35" s="11" t="s">
        <v>133</v>
      </c>
      <c r="E35" s="12" t="s">
        <v>134</v>
      </c>
      <c r="F35" s="13" t="s">
        <v>76</v>
      </c>
      <c r="G35" s="48">
        <v>1.4199999999999999E-2</v>
      </c>
      <c r="H35" s="21">
        <v>44603</v>
      </c>
      <c r="I35" s="21" t="s">
        <v>34</v>
      </c>
      <c r="J35" s="18"/>
      <c r="K35" s="50">
        <v>1.7000000000000001E-2</v>
      </c>
      <c r="L35" s="14">
        <v>1.7999999999999999E-2</v>
      </c>
      <c r="M35" s="16" t="s">
        <v>31</v>
      </c>
      <c r="N35" s="15" t="s">
        <v>31</v>
      </c>
      <c r="O35" s="16" t="s">
        <v>31</v>
      </c>
      <c r="P35" s="14" t="s">
        <v>31</v>
      </c>
      <c r="Q35" s="16" t="s">
        <v>31</v>
      </c>
      <c r="R35" s="16" t="s">
        <v>31</v>
      </c>
      <c r="S35" s="16" t="s">
        <v>31</v>
      </c>
      <c r="T35" s="16" t="s">
        <v>31</v>
      </c>
      <c r="U35" s="17">
        <v>44708</v>
      </c>
      <c r="V35" s="18" t="s">
        <v>357</v>
      </c>
      <c r="W35" s="25"/>
      <c r="X35" s="49">
        <v>40780</v>
      </c>
      <c r="Y35" s="23"/>
      <c r="Z35" s="23"/>
      <c r="AA35" s="97" t="s">
        <v>337</v>
      </c>
      <c r="AB35" s="23"/>
    </row>
    <row r="36" spans="1:28" ht="15" x14ac:dyDescent="0.25">
      <c r="A36" s="10">
        <f>IF(Tabela32356765689101110[[#This Row],[Typ funduszu]]="","",MAX(A34:A35)+1)</f>
        <v>29</v>
      </c>
      <c r="B36" s="11" t="s">
        <v>135</v>
      </c>
      <c r="C36" s="11" t="s">
        <v>136</v>
      </c>
      <c r="D36" s="11" t="s">
        <v>137</v>
      </c>
      <c r="E36" s="12" t="s">
        <v>134</v>
      </c>
      <c r="F36" s="13" t="s">
        <v>76</v>
      </c>
      <c r="G36" s="48">
        <v>2.2700000000000001E-2</v>
      </c>
      <c r="H36" s="21">
        <v>44603</v>
      </c>
      <c r="I36" s="21" t="s">
        <v>34</v>
      </c>
      <c r="J36" s="18"/>
      <c r="K36" s="50">
        <v>2.5000000000000001E-2</v>
      </c>
      <c r="L36" s="14">
        <v>2.5000000000000001E-2</v>
      </c>
      <c r="M36" s="16" t="s">
        <v>31</v>
      </c>
      <c r="N36" s="15" t="s">
        <v>31</v>
      </c>
      <c r="O36" s="16" t="s">
        <v>31</v>
      </c>
      <c r="P36" s="14" t="s">
        <v>31</v>
      </c>
      <c r="Q36" s="16" t="s">
        <v>31</v>
      </c>
      <c r="R36" s="16" t="s">
        <v>31</v>
      </c>
      <c r="S36" s="16" t="s">
        <v>31</v>
      </c>
      <c r="T36" s="16" t="s">
        <v>31</v>
      </c>
      <c r="U36" s="17">
        <v>44708</v>
      </c>
      <c r="V36" s="18" t="s">
        <v>357</v>
      </c>
      <c r="W36" s="25"/>
      <c r="X36" s="49">
        <v>39738</v>
      </c>
      <c r="Y36" s="23"/>
      <c r="Z36" s="23"/>
      <c r="AA36" s="97" t="s">
        <v>338</v>
      </c>
      <c r="AB36" s="23"/>
    </row>
    <row r="37" spans="1:28" ht="15" x14ac:dyDescent="0.25">
      <c r="A37" s="10">
        <f>IF(Tabela32356765689101110[[#This Row],[Typ funduszu]]="","",MAX(A35:A36)+1)</f>
        <v>30</v>
      </c>
      <c r="B37" s="11" t="s">
        <v>138</v>
      </c>
      <c r="C37" s="11" t="s">
        <v>139</v>
      </c>
      <c r="D37" s="11" t="s">
        <v>140</v>
      </c>
      <c r="E37" s="12" t="s">
        <v>134</v>
      </c>
      <c r="F37" s="13" t="s">
        <v>76</v>
      </c>
      <c r="G37" s="48">
        <v>2.3799999999999998E-2</v>
      </c>
      <c r="H37" s="21">
        <v>44603</v>
      </c>
      <c r="I37" s="21" t="s">
        <v>34</v>
      </c>
      <c r="J37" s="18"/>
      <c r="K37" s="50">
        <v>2.5999999999999999E-2</v>
      </c>
      <c r="L37" s="14">
        <v>2.5999999999999999E-2</v>
      </c>
      <c r="M37" s="16" t="s">
        <v>31</v>
      </c>
      <c r="N37" s="15" t="s">
        <v>31</v>
      </c>
      <c r="O37" s="16" t="s">
        <v>31</v>
      </c>
      <c r="P37" s="14" t="s">
        <v>31</v>
      </c>
      <c r="Q37" s="16" t="s">
        <v>31</v>
      </c>
      <c r="R37" s="16" t="s">
        <v>31</v>
      </c>
      <c r="S37" s="16" t="s">
        <v>31</v>
      </c>
      <c r="T37" s="16" t="s">
        <v>31</v>
      </c>
      <c r="U37" s="17">
        <v>44708</v>
      </c>
      <c r="V37" s="18" t="s">
        <v>357</v>
      </c>
      <c r="W37" s="25"/>
      <c r="X37" s="49">
        <v>42774</v>
      </c>
      <c r="Y37" s="23"/>
      <c r="Z37" s="23"/>
      <c r="AA37" s="97" t="s">
        <v>339</v>
      </c>
      <c r="AB37" s="23"/>
    </row>
    <row r="38" spans="1:28" ht="15" x14ac:dyDescent="0.25">
      <c r="A38" s="10">
        <f>IF(Tabela32356765689101110[[#This Row],[Typ funduszu]]="","",MAX(A36:A37)+1)</f>
        <v>31</v>
      </c>
      <c r="B38" s="11" t="s">
        <v>141</v>
      </c>
      <c r="C38" s="11" t="s">
        <v>142</v>
      </c>
      <c r="D38" s="11" t="s">
        <v>143</v>
      </c>
      <c r="E38" s="12" t="s">
        <v>134</v>
      </c>
      <c r="F38" s="13" t="s">
        <v>76</v>
      </c>
      <c r="G38" s="48">
        <v>2.2100000000000002E-2</v>
      </c>
      <c r="H38" s="21">
        <v>44603</v>
      </c>
      <c r="I38" s="21" t="s">
        <v>34</v>
      </c>
      <c r="J38" s="18"/>
      <c r="K38" s="50">
        <v>0.02</v>
      </c>
      <c r="L38" s="14">
        <v>0.02</v>
      </c>
      <c r="M38" s="16" t="s">
        <v>31</v>
      </c>
      <c r="N38" s="15" t="s">
        <v>31</v>
      </c>
      <c r="O38" s="16" t="s">
        <v>31</v>
      </c>
      <c r="P38" s="14" t="s">
        <v>31</v>
      </c>
      <c r="Q38" s="16" t="s">
        <v>31</v>
      </c>
      <c r="R38" s="16" t="s">
        <v>31</v>
      </c>
      <c r="S38" s="16" t="s">
        <v>31</v>
      </c>
      <c r="T38" s="16" t="s">
        <v>31</v>
      </c>
      <c r="U38" s="17">
        <v>44708</v>
      </c>
      <c r="V38" s="18" t="s">
        <v>357</v>
      </c>
      <c r="W38" s="25"/>
      <c r="X38" s="49">
        <v>42263</v>
      </c>
      <c r="Y38" s="23"/>
      <c r="Z38" s="23"/>
      <c r="AA38" s="97" t="s">
        <v>340</v>
      </c>
      <c r="AB38" s="23"/>
    </row>
    <row r="39" spans="1:28" ht="15" x14ac:dyDescent="0.25">
      <c r="A39" s="10">
        <f>IF(Tabela32356765689101110[[#This Row],[Typ funduszu]]="","",MAX(A37:A38)+1)</f>
        <v>32</v>
      </c>
      <c r="B39" s="11" t="s">
        <v>144</v>
      </c>
      <c r="C39" s="11" t="s">
        <v>145</v>
      </c>
      <c r="D39" s="11" t="s">
        <v>146</v>
      </c>
      <c r="E39" s="12" t="s">
        <v>134</v>
      </c>
      <c r="F39" s="13" t="s">
        <v>76</v>
      </c>
      <c r="G39" s="48">
        <v>1.4199999999999999E-2</v>
      </c>
      <c r="H39" s="21">
        <v>44603</v>
      </c>
      <c r="I39" s="21" t="s">
        <v>34</v>
      </c>
      <c r="J39" s="18"/>
      <c r="K39" s="50">
        <v>1.4E-2</v>
      </c>
      <c r="L39" s="14">
        <v>1.4E-2</v>
      </c>
      <c r="M39" s="16" t="s">
        <v>31</v>
      </c>
      <c r="N39" s="15" t="s">
        <v>31</v>
      </c>
      <c r="O39" s="16" t="s">
        <v>31</v>
      </c>
      <c r="P39" s="14" t="s">
        <v>31</v>
      </c>
      <c r="Q39" s="16" t="s">
        <v>31</v>
      </c>
      <c r="R39" s="16" t="s">
        <v>31</v>
      </c>
      <c r="S39" s="16" t="s">
        <v>31</v>
      </c>
      <c r="T39" s="16" t="s">
        <v>31</v>
      </c>
      <c r="U39" s="17">
        <v>44708</v>
      </c>
      <c r="V39" s="18" t="s">
        <v>357</v>
      </c>
      <c r="W39" s="25"/>
      <c r="X39" s="49">
        <v>39925</v>
      </c>
      <c r="Y39" s="23"/>
      <c r="Z39" s="23"/>
      <c r="AA39" s="97" t="s">
        <v>341</v>
      </c>
      <c r="AB39" s="23"/>
    </row>
    <row r="40" spans="1:28" ht="15" hidden="1" x14ac:dyDescent="0.25">
      <c r="A40" s="10" t="str">
        <f>IF(Tabela32356765689101110[[#This Row],[Typ funduszu]]="","",MAX(A38:A39)+1)</f>
        <v/>
      </c>
      <c r="B40" s="11" t="s">
        <v>147</v>
      </c>
      <c r="C40" s="11" t="s">
        <v>148</v>
      </c>
      <c r="D40" s="11" t="s">
        <v>149</v>
      </c>
      <c r="E40" s="94" t="s">
        <v>304</v>
      </c>
      <c r="F40" s="13"/>
      <c r="G40" s="48"/>
      <c r="H40" s="21"/>
      <c r="I40" s="21"/>
      <c r="J40" s="18"/>
      <c r="K40" s="50"/>
      <c r="L40" s="14"/>
      <c r="M40" s="16"/>
      <c r="N40" s="15"/>
      <c r="O40" s="16"/>
      <c r="P40" s="14"/>
      <c r="Q40" s="16"/>
      <c r="R40" s="16"/>
      <c r="S40" s="16"/>
      <c r="T40" s="16"/>
      <c r="U40" s="17"/>
      <c r="V40" s="18"/>
      <c r="W40" s="25"/>
      <c r="X40" s="49"/>
      <c r="Y40" s="23"/>
      <c r="Z40" s="23"/>
      <c r="AA40" s="97"/>
      <c r="AB40" s="23"/>
    </row>
    <row r="41" spans="1:28" ht="15" x14ac:dyDescent="0.25">
      <c r="A41" s="10">
        <f>IF(Tabela32356765689101110[[#This Row],[Typ funduszu]]="","",MAX(A39:A40)+1)</f>
        <v>33</v>
      </c>
      <c r="B41" s="11" t="s">
        <v>150</v>
      </c>
      <c r="C41" s="11" t="s">
        <v>151</v>
      </c>
      <c r="D41" s="11" t="s">
        <v>152</v>
      </c>
      <c r="E41" s="12" t="s">
        <v>153</v>
      </c>
      <c r="F41" s="13" t="s">
        <v>30</v>
      </c>
      <c r="G41" s="48">
        <v>2.5600000000000001E-2</v>
      </c>
      <c r="H41" s="21">
        <v>44603</v>
      </c>
      <c r="I41" s="21" t="s">
        <v>34</v>
      </c>
      <c r="J41" s="18"/>
      <c r="K41" s="50">
        <v>2.5000000000000001E-2</v>
      </c>
      <c r="L41" s="14">
        <v>2.5000000000000001E-2</v>
      </c>
      <c r="M41" s="16" t="s">
        <v>31</v>
      </c>
      <c r="N41" s="15">
        <v>2.5000000000000001E-2</v>
      </c>
      <c r="O41" s="16" t="s">
        <v>31</v>
      </c>
      <c r="P41" s="14">
        <v>2.5000000000000001E-2</v>
      </c>
      <c r="Q41" s="16" t="s">
        <v>31</v>
      </c>
      <c r="R41" s="16" t="s">
        <v>31</v>
      </c>
      <c r="S41" s="16" t="s">
        <v>31</v>
      </c>
      <c r="T41" s="16" t="s">
        <v>31</v>
      </c>
      <c r="U41" s="17">
        <v>44708</v>
      </c>
      <c r="V41" s="18" t="s">
        <v>357</v>
      </c>
      <c r="W41" s="25"/>
      <c r="X41" s="49">
        <v>36685</v>
      </c>
      <c r="Y41" s="27"/>
      <c r="Z41" s="27"/>
      <c r="AA41" s="97" t="s">
        <v>342</v>
      </c>
      <c r="AB41" s="27"/>
    </row>
    <row r="42" spans="1:28" ht="15" x14ac:dyDescent="0.25">
      <c r="A42" s="10">
        <f>IF(Tabela32356765689101110[[#This Row],[Typ funduszu]]="","",MAX(A40:A41)+1)</f>
        <v>34</v>
      </c>
      <c r="B42" s="11" t="s">
        <v>154</v>
      </c>
      <c r="C42" s="11" t="s">
        <v>155</v>
      </c>
      <c r="D42" s="11" t="s">
        <v>156</v>
      </c>
      <c r="E42" s="12" t="s">
        <v>153</v>
      </c>
      <c r="F42" s="13" t="s">
        <v>30</v>
      </c>
      <c r="G42" s="48">
        <v>2.5499999999999998E-2</v>
      </c>
      <c r="H42" s="21">
        <v>44603</v>
      </c>
      <c r="I42" s="21" t="s">
        <v>34</v>
      </c>
      <c r="J42" s="18"/>
      <c r="K42" s="50">
        <v>2.5000000000000001E-2</v>
      </c>
      <c r="L42" s="14">
        <v>2.5000000000000001E-2</v>
      </c>
      <c r="M42" s="16" t="s">
        <v>31</v>
      </c>
      <c r="N42" s="15" t="s">
        <v>31</v>
      </c>
      <c r="O42" s="16" t="s">
        <v>31</v>
      </c>
      <c r="P42" s="14">
        <v>2.5000000000000001E-2</v>
      </c>
      <c r="Q42" s="16" t="s">
        <v>31</v>
      </c>
      <c r="R42" s="16" t="s">
        <v>31</v>
      </c>
      <c r="S42" s="16" t="s">
        <v>31</v>
      </c>
      <c r="T42" s="16" t="s">
        <v>31</v>
      </c>
      <c r="U42" s="17">
        <v>44708</v>
      </c>
      <c r="V42" s="18" t="s">
        <v>357</v>
      </c>
      <c r="W42" s="25"/>
      <c r="X42" s="49">
        <v>38106</v>
      </c>
      <c r="Y42" s="27"/>
      <c r="Z42" s="27"/>
      <c r="AA42" s="97" t="s">
        <v>343</v>
      </c>
      <c r="AB42" s="27"/>
    </row>
    <row r="43" spans="1:28" ht="15" x14ac:dyDescent="0.25">
      <c r="A43" s="10">
        <f>IF(Tabela32356765689101110[[#This Row],[Typ funduszu]]="","",MAX(A41:A42)+1)</f>
        <v>35</v>
      </c>
      <c r="B43" s="11" t="s">
        <v>157</v>
      </c>
      <c r="C43" s="11" t="s">
        <v>158</v>
      </c>
      <c r="D43" s="11" t="s">
        <v>159</v>
      </c>
      <c r="E43" s="12" t="s">
        <v>153</v>
      </c>
      <c r="F43" s="13" t="s">
        <v>30</v>
      </c>
      <c r="G43" s="48">
        <v>2.35E-2</v>
      </c>
      <c r="H43" s="21">
        <v>44603</v>
      </c>
      <c r="I43" s="21" t="s">
        <v>34</v>
      </c>
      <c r="J43" s="18"/>
      <c r="K43" s="50">
        <v>0.02</v>
      </c>
      <c r="L43" s="14">
        <v>0.02</v>
      </c>
      <c r="M43" s="16" t="s">
        <v>31</v>
      </c>
      <c r="N43" s="15" t="s">
        <v>31</v>
      </c>
      <c r="O43" s="16" t="s">
        <v>31</v>
      </c>
      <c r="P43" s="14">
        <v>0.02</v>
      </c>
      <c r="Q43" s="16" t="s">
        <v>31</v>
      </c>
      <c r="R43" s="16" t="s">
        <v>31</v>
      </c>
      <c r="S43" s="16" t="s">
        <v>31</v>
      </c>
      <c r="T43" s="16" t="s">
        <v>31</v>
      </c>
      <c r="U43" s="17">
        <v>44708</v>
      </c>
      <c r="V43" s="18" t="s">
        <v>357</v>
      </c>
      <c r="W43" s="25"/>
      <c r="X43" s="49">
        <v>37378</v>
      </c>
      <c r="Y43" s="27"/>
      <c r="Z43" s="27"/>
      <c r="AA43" s="97" t="s">
        <v>344</v>
      </c>
      <c r="AB43" s="27"/>
    </row>
    <row r="44" spans="1:28" ht="15" x14ac:dyDescent="0.25">
      <c r="A44" s="10">
        <f>IF(Tabela32356765689101110[[#This Row],[Typ funduszu]]="","",MAX(A42:A43)+1)</f>
        <v>36</v>
      </c>
      <c r="B44" s="11" t="s">
        <v>160</v>
      </c>
      <c r="C44" s="11" t="s">
        <v>161</v>
      </c>
      <c r="D44" s="11" t="s">
        <v>162</v>
      </c>
      <c r="E44" s="12" t="s">
        <v>153</v>
      </c>
      <c r="F44" s="13" t="s">
        <v>30</v>
      </c>
      <c r="G44" s="48">
        <v>1.43E-2</v>
      </c>
      <c r="H44" s="21">
        <v>44603</v>
      </c>
      <c r="I44" s="21" t="s">
        <v>34</v>
      </c>
      <c r="J44" s="18"/>
      <c r="K44" s="50">
        <v>1.0999999999999999E-2</v>
      </c>
      <c r="L44" s="14">
        <v>1.0999999999999999E-2</v>
      </c>
      <c r="M44" s="16" t="s">
        <v>31</v>
      </c>
      <c r="N44" s="15" t="s">
        <v>31</v>
      </c>
      <c r="O44" s="16" t="s">
        <v>31</v>
      </c>
      <c r="P44" s="14">
        <v>1.0999999999999999E-2</v>
      </c>
      <c r="Q44" s="16" t="s">
        <v>31</v>
      </c>
      <c r="R44" s="16" t="s">
        <v>31</v>
      </c>
      <c r="S44" s="16" t="s">
        <v>31</v>
      </c>
      <c r="T44" s="16" t="s">
        <v>31</v>
      </c>
      <c r="U44" s="17">
        <v>44708</v>
      </c>
      <c r="V44" s="18" t="s">
        <v>357</v>
      </c>
      <c r="W44" s="25"/>
      <c r="X44" s="49">
        <v>37778</v>
      </c>
      <c r="Y44" s="27"/>
      <c r="Z44" s="27"/>
      <c r="AA44" s="97" t="s">
        <v>345</v>
      </c>
      <c r="AB44" s="27"/>
    </row>
    <row r="45" spans="1:28" ht="15" x14ac:dyDescent="0.25">
      <c r="A45" s="10">
        <f>IF(Tabela32356765689101110[[#This Row],[Typ funduszu]]="","",MAX(A43:A44)+1)</f>
        <v>37</v>
      </c>
      <c r="B45" s="11" t="s">
        <v>163</v>
      </c>
      <c r="C45" s="11" t="s">
        <v>164</v>
      </c>
      <c r="D45" s="11" t="s">
        <v>165</v>
      </c>
      <c r="E45" s="12" t="s">
        <v>153</v>
      </c>
      <c r="F45" s="13" t="s">
        <v>30</v>
      </c>
      <c r="G45" s="48">
        <v>2.2499999999999999E-2</v>
      </c>
      <c r="H45" s="21">
        <v>44603</v>
      </c>
      <c r="I45" s="21" t="s">
        <v>34</v>
      </c>
      <c r="J45" s="18"/>
      <c r="K45" s="50">
        <v>2.3E-2</v>
      </c>
      <c r="L45" s="14">
        <v>2.3E-2</v>
      </c>
      <c r="M45" s="16" t="s">
        <v>31</v>
      </c>
      <c r="N45" s="15" t="s">
        <v>31</v>
      </c>
      <c r="O45" s="16" t="s">
        <v>31</v>
      </c>
      <c r="P45" s="14" t="s">
        <v>31</v>
      </c>
      <c r="Q45" s="16" t="s">
        <v>31</v>
      </c>
      <c r="R45" s="16" t="s">
        <v>31</v>
      </c>
      <c r="S45" s="16" t="s">
        <v>31</v>
      </c>
      <c r="T45" s="16" t="s">
        <v>31</v>
      </c>
      <c r="U45" s="17">
        <v>44708</v>
      </c>
      <c r="V45" s="18" t="s">
        <v>357</v>
      </c>
      <c r="W45" s="25"/>
      <c r="X45" s="49">
        <v>38558</v>
      </c>
      <c r="Y45" s="27"/>
      <c r="Z45" s="27"/>
      <c r="AA45" s="97" t="s">
        <v>346</v>
      </c>
      <c r="AB45" s="27"/>
    </row>
    <row r="46" spans="1:28" ht="15" x14ac:dyDescent="0.25">
      <c r="A46" s="10">
        <f>IF(Tabela32356765689101110[[#This Row],[Typ funduszu]]="","",MAX(A44:A45)+1)</f>
        <v>38</v>
      </c>
      <c r="B46" s="11" t="s">
        <v>166</v>
      </c>
      <c r="C46" s="11" t="s">
        <v>167</v>
      </c>
      <c r="D46" s="11" t="s">
        <v>168</v>
      </c>
      <c r="E46" s="12" t="s">
        <v>169</v>
      </c>
      <c r="F46" s="13" t="s">
        <v>76</v>
      </c>
      <c r="G46" s="48">
        <v>2.3999999999999998E-3</v>
      </c>
      <c r="H46" s="21">
        <v>44743</v>
      </c>
      <c r="I46" s="22" t="s">
        <v>34</v>
      </c>
      <c r="J46" s="21"/>
      <c r="K46" s="50">
        <v>4.0000000000000001E-3</v>
      </c>
      <c r="L46" s="14"/>
      <c r="M46" s="16"/>
      <c r="N46" s="15"/>
      <c r="O46" s="16"/>
      <c r="P46" s="14"/>
      <c r="Q46" s="14"/>
      <c r="R46" s="14"/>
      <c r="S46" s="14"/>
      <c r="T46" s="14"/>
      <c r="U46" s="17">
        <v>44708</v>
      </c>
      <c r="V46" s="18" t="s">
        <v>357</v>
      </c>
      <c r="W46" s="25"/>
      <c r="X46" s="49">
        <v>43812</v>
      </c>
      <c r="Y46" s="27"/>
      <c r="Z46" s="27"/>
      <c r="AA46" s="97" t="s">
        <v>347</v>
      </c>
      <c r="AB46" s="27"/>
    </row>
    <row r="47" spans="1:28" ht="15" x14ac:dyDescent="0.25">
      <c r="A47" s="10">
        <f>IF(Tabela32356765689101110[[#This Row],[Typ funduszu]]="","",MAX(A45:A46)+1)</f>
        <v>39</v>
      </c>
      <c r="B47" s="11" t="s">
        <v>170</v>
      </c>
      <c r="C47" s="11" t="s">
        <v>171</v>
      </c>
      <c r="D47" s="11" t="s">
        <v>172</v>
      </c>
      <c r="E47" s="12" t="s">
        <v>169</v>
      </c>
      <c r="F47" s="13" t="s">
        <v>76</v>
      </c>
      <c r="G47" s="48">
        <v>3.5000000000000001E-3</v>
      </c>
      <c r="H47" s="21">
        <v>44743</v>
      </c>
      <c r="I47" s="22" t="s">
        <v>34</v>
      </c>
      <c r="J47" s="21"/>
      <c r="K47" s="50">
        <v>5.0000000000000001E-3</v>
      </c>
      <c r="L47" s="14"/>
      <c r="M47" s="16"/>
      <c r="N47" s="15"/>
      <c r="O47" s="16"/>
      <c r="P47" s="14"/>
      <c r="Q47" s="14"/>
      <c r="R47" s="14"/>
      <c r="S47" s="14"/>
      <c r="T47" s="14"/>
      <c r="U47" s="17">
        <v>44708</v>
      </c>
      <c r="V47" s="18" t="s">
        <v>357</v>
      </c>
      <c r="W47" s="25"/>
      <c r="X47" s="49">
        <v>43798</v>
      </c>
      <c r="Y47" s="27"/>
      <c r="Z47" s="27"/>
      <c r="AA47" s="97" t="s">
        <v>348</v>
      </c>
      <c r="AB47" s="27"/>
    </row>
    <row r="48" spans="1:28" ht="15" x14ac:dyDescent="0.25">
      <c r="A48" s="10">
        <f>IF(Tabela32356765689101110[[#This Row],[Typ funduszu]]="","",MAX(A46:A47)+1)</f>
        <v>40</v>
      </c>
      <c r="B48" s="11" t="s">
        <v>173</v>
      </c>
      <c r="C48" s="11" t="s">
        <v>174</v>
      </c>
      <c r="D48" s="11" t="s">
        <v>175</v>
      </c>
      <c r="E48" s="12" t="s">
        <v>169</v>
      </c>
      <c r="F48" s="13" t="s">
        <v>76</v>
      </c>
      <c r="G48" s="48">
        <v>4.7999999999999996E-3</v>
      </c>
      <c r="H48" s="21">
        <v>44743</v>
      </c>
      <c r="I48" s="22" t="s">
        <v>34</v>
      </c>
      <c r="J48" s="21"/>
      <c r="K48" s="50">
        <v>7.0000000000000001E-3</v>
      </c>
      <c r="L48" s="14"/>
      <c r="M48" s="16"/>
      <c r="N48" s="15"/>
      <c r="O48" s="16"/>
      <c r="P48" s="14"/>
      <c r="Q48" s="14"/>
      <c r="R48" s="14"/>
      <c r="S48" s="14"/>
      <c r="T48" s="14"/>
      <c r="U48" s="17">
        <v>44708</v>
      </c>
      <c r="V48" s="18" t="s">
        <v>357</v>
      </c>
      <c r="W48" s="25"/>
      <c r="X48" s="49">
        <v>43798</v>
      </c>
      <c r="Y48" s="27"/>
      <c r="Z48" s="27"/>
      <c r="AA48" s="97" t="s">
        <v>349</v>
      </c>
      <c r="AB48" s="27"/>
    </row>
    <row r="49" spans="1:28" ht="15" x14ac:dyDescent="0.25">
      <c r="A49" s="10">
        <f>IF(Tabela32356765689101110[[#This Row],[Typ funduszu]]="","",MAX(A47:A48)+1)</f>
        <v>41</v>
      </c>
      <c r="B49" s="11" t="s">
        <v>176</v>
      </c>
      <c r="C49" s="11" t="s">
        <v>177</v>
      </c>
      <c r="D49" s="11" t="s">
        <v>178</v>
      </c>
      <c r="E49" s="12" t="s">
        <v>169</v>
      </c>
      <c r="F49" s="13" t="s">
        <v>76</v>
      </c>
      <c r="G49" s="48">
        <v>4.8999999999999998E-3</v>
      </c>
      <c r="H49" s="21">
        <v>44743</v>
      </c>
      <c r="I49" s="22" t="s">
        <v>34</v>
      </c>
      <c r="J49" s="21"/>
      <c r="K49" s="50">
        <v>7.0000000000000001E-3</v>
      </c>
      <c r="L49" s="14"/>
      <c r="M49" s="16"/>
      <c r="N49" s="15"/>
      <c r="O49" s="16"/>
      <c r="P49" s="14"/>
      <c r="Q49" s="14"/>
      <c r="R49" s="14"/>
      <c r="S49" s="14"/>
      <c r="T49" s="14"/>
      <c r="U49" s="17">
        <v>44708</v>
      </c>
      <c r="V49" s="18" t="s">
        <v>357</v>
      </c>
      <c r="W49" s="25"/>
      <c r="X49" s="49">
        <v>43798</v>
      </c>
      <c r="Y49" s="27"/>
      <c r="Z49" s="27"/>
      <c r="AA49" s="97" t="s">
        <v>350</v>
      </c>
      <c r="AB49" s="27"/>
    </row>
    <row r="50" spans="1:28" ht="15" x14ac:dyDescent="0.25">
      <c r="A50" s="10">
        <f>IF(Tabela32356765689101110[[#This Row],[Typ funduszu]]="","",MAX(A48:A49)+1)</f>
        <v>42</v>
      </c>
      <c r="B50" s="11" t="s">
        <v>179</v>
      </c>
      <c r="C50" s="11" t="s">
        <v>180</v>
      </c>
      <c r="D50" s="11" t="s">
        <v>181</v>
      </c>
      <c r="E50" s="12" t="s">
        <v>169</v>
      </c>
      <c r="F50" s="13" t="s">
        <v>76</v>
      </c>
      <c r="G50" s="48">
        <v>4.8999999999999998E-3</v>
      </c>
      <c r="H50" s="21">
        <v>44743</v>
      </c>
      <c r="I50" s="22" t="s">
        <v>34</v>
      </c>
      <c r="J50" s="21"/>
      <c r="K50" s="50">
        <v>7.0000000000000001E-3</v>
      </c>
      <c r="L50" s="14"/>
      <c r="M50" s="16"/>
      <c r="N50" s="15"/>
      <c r="O50" s="16"/>
      <c r="P50" s="14"/>
      <c r="Q50" s="14"/>
      <c r="R50" s="14"/>
      <c r="S50" s="14"/>
      <c r="T50" s="14"/>
      <c r="U50" s="17">
        <v>44708</v>
      </c>
      <c r="V50" s="18" t="s">
        <v>357</v>
      </c>
      <c r="W50" s="25"/>
      <c r="X50" s="49">
        <v>43798</v>
      </c>
      <c r="Y50" s="27"/>
      <c r="Z50" s="27"/>
      <c r="AA50" s="97" t="s">
        <v>351</v>
      </c>
      <c r="AB50" s="27"/>
    </row>
    <row r="51" spans="1:28" ht="15" x14ac:dyDescent="0.25">
      <c r="A51" s="10">
        <f>IF(Tabela32356765689101110[[#This Row],[Typ funduszu]]="","",MAX(A49:A50)+1)</f>
        <v>43</v>
      </c>
      <c r="B51" s="11" t="s">
        <v>182</v>
      </c>
      <c r="C51" s="11" t="s">
        <v>183</v>
      </c>
      <c r="D51" s="11" t="s">
        <v>184</v>
      </c>
      <c r="E51" s="12" t="s">
        <v>169</v>
      </c>
      <c r="F51" s="13" t="s">
        <v>76</v>
      </c>
      <c r="G51" s="48">
        <v>4.7000000000000002E-3</v>
      </c>
      <c r="H51" s="21">
        <v>44743</v>
      </c>
      <c r="I51" s="22" t="s">
        <v>34</v>
      </c>
      <c r="J51" s="21"/>
      <c r="K51" s="50">
        <v>7.0000000000000001E-3</v>
      </c>
      <c r="L51" s="14"/>
      <c r="M51" s="16"/>
      <c r="N51" s="15"/>
      <c r="O51" s="16"/>
      <c r="P51" s="14"/>
      <c r="Q51" s="14"/>
      <c r="R51" s="14"/>
      <c r="S51" s="14"/>
      <c r="T51" s="14"/>
      <c r="U51" s="17">
        <v>44708</v>
      </c>
      <c r="V51" s="18" t="s">
        <v>357</v>
      </c>
      <c r="W51" s="25"/>
      <c r="X51" s="49">
        <v>43798</v>
      </c>
      <c r="Y51" s="27"/>
      <c r="Z51" s="27"/>
      <c r="AA51" s="97" t="s">
        <v>352</v>
      </c>
      <c r="AB51" s="27"/>
    </row>
    <row r="52" spans="1:28" ht="15" x14ac:dyDescent="0.25">
      <c r="A52" s="10">
        <f>IF(Tabela32356765689101110[[#This Row],[Typ funduszu]]="","",MAX(A50:A51)+1)</f>
        <v>44</v>
      </c>
      <c r="B52" s="11" t="s">
        <v>185</v>
      </c>
      <c r="C52" s="11" t="s">
        <v>186</v>
      </c>
      <c r="D52" s="11" t="s">
        <v>187</v>
      </c>
      <c r="E52" s="12" t="s">
        <v>169</v>
      </c>
      <c r="F52" s="13" t="s">
        <v>76</v>
      </c>
      <c r="G52" s="48">
        <v>5.0000000000000001E-3</v>
      </c>
      <c r="H52" s="21">
        <v>44743</v>
      </c>
      <c r="I52" s="22" t="s">
        <v>34</v>
      </c>
      <c r="J52" s="21"/>
      <c r="K52" s="50">
        <v>7.0000000000000001E-3</v>
      </c>
      <c r="L52" s="14"/>
      <c r="M52" s="16"/>
      <c r="N52" s="15"/>
      <c r="O52" s="16"/>
      <c r="P52" s="14"/>
      <c r="Q52" s="14"/>
      <c r="R52" s="14"/>
      <c r="S52" s="14"/>
      <c r="T52" s="14"/>
      <c r="U52" s="17">
        <v>44708</v>
      </c>
      <c r="V52" s="18" t="s">
        <v>357</v>
      </c>
      <c r="W52" s="25"/>
      <c r="X52" s="49">
        <v>43798</v>
      </c>
      <c r="Y52" s="27"/>
      <c r="Z52" s="27"/>
      <c r="AA52" s="97" t="s">
        <v>353</v>
      </c>
      <c r="AB52" s="27"/>
    </row>
    <row r="53" spans="1:28" ht="15" x14ac:dyDescent="0.25">
      <c r="A53" s="10">
        <f>IF(Tabela32356765689101110[[#This Row],[Typ funduszu]]="","",MAX(A51:A52)+1)</f>
        <v>45</v>
      </c>
      <c r="B53" s="11" t="s">
        <v>188</v>
      </c>
      <c r="C53" s="11" t="s">
        <v>189</v>
      </c>
      <c r="D53" s="11" t="s">
        <v>190</v>
      </c>
      <c r="E53" s="12" t="s">
        <v>169</v>
      </c>
      <c r="F53" s="13" t="s">
        <v>76</v>
      </c>
      <c r="G53" s="48">
        <v>4.7000000000000002E-3</v>
      </c>
      <c r="H53" s="21">
        <v>44743</v>
      </c>
      <c r="I53" s="22" t="s">
        <v>34</v>
      </c>
      <c r="J53" s="21"/>
      <c r="K53" s="50">
        <v>7.0000000000000001E-3</v>
      </c>
      <c r="L53" s="14"/>
      <c r="M53" s="16"/>
      <c r="N53" s="15"/>
      <c r="O53" s="16"/>
      <c r="P53" s="14"/>
      <c r="Q53" s="14"/>
      <c r="R53" s="14"/>
      <c r="S53" s="14"/>
      <c r="T53" s="14"/>
      <c r="U53" s="17">
        <v>44708</v>
      </c>
      <c r="V53" s="18" t="s">
        <v>357</v>
      </c>
      <c r="W53" s="25"/>
      <c r="X53" s="49">
        <v>43798</v>
      </c>
      <c r="Y53" s="27"/>
      <c r="Z53" s="27"/>
      <c r="AA53" s="97" t="s">
        <v>354</v>
      </c>
      <c r="AB53" s="27"/>
    </row>
    <row r="54" spans="1:28" ht="15" x14ac:dyDescent="0.25">
      <c r="A54" s="10">
        <f>IF(Tabela32356765689101110[[#This Row],[Typ funduszu]]="","",MAX(A52:A53)+1)</f>
        <v>46</v>
      </c>
      <c r="B54" s="11" t="s">
        <v>191</v>
      </c>
      <c r="C54" s="11" t="s">
        <v>192</v>
      </c>
      <c r="D54" s="11" t="s">
        <v>193</v>
      </c>
      <c r="E54" s="12" t="s">
        <v>169</v>
      </c>
      <c r="F54" s="13" t="s">
        <v>76</v>
      </c>
      <c r="G54" s="48">
        <v>4.5999999999999999E-3</v>
      </c>
      <c r="H54" s="21">
        <v>44743</v>
      </c>
      <c r="I54" s="22" t="s">
        <v>34</v>
      </c>
      <c r="J54" s="21"/>
      <c r="K54" s="50">
        <v>7.0000000000000001E-3</v>
      </c>
      <c r="L54" s="14"/>
      <c r="M54" s="16"/>
      <c r="N54" s="15"/>
      <c r="O54" s="16"/>
      <c r="P54" s="14"/>
      <c r="Q54" s="14"/>
      <c r="R54" s="14"/>
      <c r="S54" s="14"/>
      <c r="T54" s="14"/>
      <c r="U54" s="17">
        <v>44708</v>
      </c>
      <c r="V54" s="18" t="s">
        <v>357</v>
      </c>
      <c r="W54" s="25"/>
      <c r="X54" s="49">
        <v>43803</v>
      </c>
      <c r="Y54" s="27"/>
      <c r="Z54" s="27"/>
      <c r="AA54" s="97" t="s">
        <v>355</v>
      </c>
      <c r="AB54" s="27"/>
    </row>
    <row r="55" spans="1:28" ht="15" x14ac:dyDescent="0.25">
      <c r="A55" s="10">
        <f>IF(Tabela32356765689101110[[#This Row],[Typ funduszu]]="","",MAX(A53:A54)+1)</f>
        <v>47</v>
      </c>
      <c r="B55" s="1" t="s">
        <v>194</v>
      </c>
      <c r="C55" s="11" t="s">
        <v>195</v>
      </c>
      <c r="D55" s="11" t="s">
        <v>196</v>
      </c>
      <c r="E55" s="12" t="s">
        <v>169</v>
      </c>
      <c r="F55" s="13" t="s">
        <v>76</v>
      </c>
      <c r="G55" s="48">
        <v>2.8E-3</v>
      </c>
      <c r="H55" s="21">
        <v>44743</v>
      </c>
      <c r="I55" s="21" t="s">
        <v>34</v>
      </c>
      <c r="J55" s="18" t="s">
        <v>126</v>
      </c>
      <c r="K55" s="53" t="s">
        <v>31</v>
      </c>
      <c r="L55" s="29"/>
      <c r="M55" s="29"/>
      <c r="N55" s="30"/>
      <c r="O55" s="16"/>
      <c r="P55" s="30"/>
      <c r="Q55" s="30"/>
      <c r="R55" s="30"/>
      <c r="S55" s="30"/>
      <c r="T55" s="30"/>
      <c r="U55" s="30"/>
      <c r="V55" s="18" t="s">
        <v>360</v>
      </c>
      <c r="W55" s="31"/>
      <c r="X55" s="49">
        <v>44292</v>
      </c>
      <c r="Y55" s="27"/>
      <c r="Z55" s="32"/>
      <c r="AA55" s="97" t="s">
        <v>356</v>
      </c>
      <c r="AB55" s="32"/>
    </row>
    <row r="57" spans="1:28" ht="14.25" customHeight="1" x14ac:dyDescent="0.2">
      <c r="C57" s="90"/>
      <c r="D57" s="105" t="s">
        <v>212</v>
      </c>
      <c r="E57" s="105"/>
      <c r="F57" s="105"/>
      <c r="G57" s="105"/>
      <c r="H57" s="105"/>
      <c r="I57" s="105"/>
      <c r="J57" s="105"/>
      <c r="K57" s="105"/>
      <c r="L57" s="105"/>
      <c r="M57" s="105"/>
      <c r="N57" s="105"/>
      <c r="O57" s="105"/>
      <c r="P57" s="105"/>
      <c r="Q57" s="105"/>
      <c r="R57" s="105"/>
      <c r="S57" s="105"/>
      <c r="T57" s="105"/>
      <c r="U57" s="105"/>
      <c r="V57" s="105"/>
      <c r="W57" s="105"/>
      <c r="X57" s="105"/>
    </row>
    <row r="58" spans="1:28" ht="14.25" customHeight="1" x14ac:dyDescent="0.2">
      <c r="C58" s="91" t="s">
        <v>33</v>
      </c>
      <c r="D58" s="101" t="s">
        <v>362</v>
      </c>
      <c r="E58" s="101"/>
      <c r="F58" s="101"/>
      <c r="G58" s="101"/>
      <c r="H58" s="101"/>
      <c r="I58" s="101"/>
      <c r="J58" s="101"/>
      <c r="K58" s="101"/>
      <c r="L58" s="101"/>
      <c r="M58" s="101"/>
      <c r="N58" s="101"/>
      <c r="O58" s="101"/>
      <c r="P58" s="101"/>
      <c r="Q58" s="101"/>
      <c r="R58" s="101"/>
      <c r="S58" s="101"/>
      <c r="T58" s="101"/>
      <c r="U58" s="101"/>
      <c r="V58" s="101"/>
      <c r="W58" s="101"/>
      <c r="X58" s="101"/>
    </row>
    <row r="59" spans="1:28" ht="20.25" customHeight="1" x14ac:dyDescent="0.2">
      <c r="C59" s="91"/>
      <c r="D59" s="101" t="s">
        <v>358</v>
      </c>
      <c r="E59" s="101"/>
      <c r="F59" s="101"/>
      <c r="G59" s="101"/>
      <c r="H59" s="101"/>
      <c r="I59" s="101"/>
      <c r="J59" s="101"/>
      <c r="K59" s="101"/>
      <c r="L59" s="101"/>
      <c r="M59" s="101"/>
      <c r="N59" s="101"/>
      <c r="O59" s="101"/>
      <c r="P59" s="101"/>
      <c r="Q59" s="101"/>
      <c r="R59" s="101"/>
      <c r="S59" s="101"/>
      <c r="T59" s="101"/>
      <c r="U59" s="101"/>
      <c r="V59" s="101"/>
      <c r="W59" s="101"/>
      <c r="X59" s="101"/>
    </row>
    <row r="60" spans="1:28" ht="14.25" customHeight="1" x14ac:dyDescent="0.2">
      <c r="C60" s="91"/>
      <c r="D60" s="101" t="s">
        <v>361</v>
      </c>
      <c r="E60" s="101"/>
      <c r="F60" s="101"/>
      <c r="G60" s="101"/>
      <c r="H60" s="101"/>
      <c r="I60" s="101"/>
      <c r="J60" s="101"/>
      <c r="K60" s="101"/>
      <c r="L60" s="101"/>
      <c r="M60" s="101"/>
      <c r="N60" s="101"/>
      <c r="O60" s="101"/>
      <c r="P60" s="101"/>
      <c r="Q60" s="101"/>
      <c r="R60" s="101"/>
      <c r="S60" s="101"/>
      <c r="T60" s="101"/>
      <c r="U60" s="101"/>
      <c r="V60" s="101"/>
      <c r="W60" s="101"/>
      <c r="X60" s="101"/>
    </row>
    <row r="61" spans="1:28" ht="14.25" customHeight="1" x14ac:dyDescent="0.2">
      <c r="C61" s="91" t="s">
        <v>199</v>
      </c>
      <c r="D61" s="101" t="s">
        <v>359</v>
      </c>
      <c r="E61" s="101"/>
      <c r="F61" s="101"/>
      <c r="G61" s="101"/>
      <c r="H61" s="101"/>
      <c r="I61" s="101"/>
      <c r="J61" s="101"/>
      <c r="K61" s="101"/>
      <c r="L61" s="101"/>
      <c r="M61" s="101"/>
      <c r="N61" s="101"/>
      <c r="O61" s="101"/>
      <c r="P61" s="101"/>
      <c r="Q61" s="101"/>
      <c r="R61" s="101"/>
      <c r="S61" s="101"/>
      <c r="T61" s="101"/>
      <c r="U61" s="101"/>
      <c r="V61" s="101"/>
      <c r="W61" s="101"/>
      <c r="X61" s="101"/>
    </row>
    <row r="62" spans="1:28" ht="14.25" customHeight="1" x14ac:dyDescent="0.2">
      <c r="C62" s="91" t="s">
        <v>31</v>
      </c>
      <c r="D62" s="101" t="s">
        <v>363</v>
      </c>
      <c r="E62" s="101"/>
      <c r="F62" s="101"/>
      <c r="G62" s="101"/>
      <c r="H62" s="101"/>
      <c r="I62" s="101"/>
      <c r="J62" s="101"/>
      <c r="K62" s="101"/>
      <c r="L62" s="101"/>
      <c r="M62" s="101"/>
      <c r="N62" s="101"/>
      <c r="O62" s="101"/>
      <c r="P62" s="101"/>
      <c r="Q62" s="101"/>
      <c r="R62" s="101"/>
      <c r="S62" s="101"/>
      <c r="T62" s="101"/>
      <c r="U62" s="101"/>
      <c r="V62" s="101"/>
      <c r="W62" s="101"/>
      <c r="X62" s="101"/>
    </row>
    <row r="63" spans="1:28" ht="20.25" customHeight="1" x14ac:dyDescent="0.2">
      <c r="C63" s="91"/>
      <c r="D63" s="101" t="s">
        <v>299</v>
      </c>
      <c r="E63" s="101"/>
      <c r="F63" s="101"/>
      <c r="G63" s="101"/>
      <c r="H63" s="101"/>
      <c r="I63" s="101"/>
      <c r="J63" s="101"/>
      <c r="K63" s="101"/>
      <c r="L63" s="101"/>
      <c r="M63" s="101"/>
      <c r="N63" s="101"/>
      <c r="O63" s="101"/>
      <c r="P63" s="101"/>
      <c r="Q63" s="101"/>
      <c r="R63" s="101"/>
      <c r="S63" s="101"/>
      <c r="T63" s="101"/>
      <c r="U63" s="101"/>
      <c r="V63" s="101"/>
      <c r="W63" s="101"/>
      <c r="X63" s="101"/>
    </row>
    <row r="64" spans="1:28" ht="14.25" customHeight="1" x14ac:dyDescent="0.2">
      <c r="C64" s="91"/>
      <c r="D64" s="101" t="s">
        <v>296</v>
      </c>
      <c r="E64" s="101"/>
      <c r="F64" s="101"/>
      <c r="G64" s="101"/>
      <c r="H64" s="101"/>
      <c r="I64" s="101"/>
      <c r="J64" s="101"/>
      <c r="K64" s="101"/>
      <c r="L64" s="101"/>
      <c r="M64" s="101"/>
      <c r="N64" s="101"/>
      <c r="O64" s="101"/>
      <c r="P64" s="101"/>
      <c r="Q64" s="101"/>
      <c r="R64" s="101"/>
      <c r="S64" s="101"/>
      <c r="T64" s="101"/>
      <c r="U64" s="101"/>
      <c r="V64" s="101"/>
      <c r="W64" s="101"/>
      <c r="X64" s="101"/>
    </row>
    <row r="65" spans="3:24" ht="34.5" customHeight="1" x14ac:dyDescent="0.2">
      <c r="C65" s="91" t="s">
        <v>34</v>
      </c>
      <c r="D65" s="101" t="s">
        <v>364</v>
      </c>
      <c r="E65" s="101"/>
      <c r="F65" s="101"/>
      <c r="G65" s="101"/>
      <c r="H65" s="101"/>
      <c r="I65" s="101"/>
      <c r="J65" s="101"/>
      <c r="K65" s="101"/>
      <c r="L65" s="101"/>
      <c r="M65" s="101"/>
      <c r="N65" s="101"/>
      <c r="O65" s="101"/>
      <c r="P65" s="101"/>
      <c r="Q65" s="101"/>
      <c r="R65" s="101"/>
      <c r="S65" s="101"/>
      <c r="T65" s="101"/>
      <c r="U65" s="101"/>
      <c r="V65" s="101"/>
      <c r="W65" s="101"/>
      <c r="X65" s="101"/>
    </row>
    <row r="66" spans="3:24" ht="17.25" customHeight="1" x14ac:dyDescent="0.2">
      <c r="C66" s="91"/>
      <c r="D66" s="101" t="s">
        <v>367</v>
      </c>
      <c r="E66" s="101"/>
      <c r="F66" s="101"/>
      <c r="G66" s="101"/>
      <c r="H66" s="101"/>
      <c r="I66" s="101"/>
      <c r="J66" s="101"/>
      <c r="K66" s="101"/>
      <c r="L66" s="101"/>
      <c r="M66" s="101"/>
      <c r="N66" s="101"/>
      <c r="O66" s="101"/>
      <c r="P66" s="101"/>
      <c r="Q66" s="101"/>
      <c r="R66" s="101"/>
      <c r="S66" s="101"/>
      <c r="T66" s="101"/>
      <c r="U66" s="101"/>
      <c r="V66" s="101"/>
      <c r="W66" s="101"/>
      <c r="X66" s="101"/>
    </row>
    <row r="67" spans="3:24" ht="14.25" customHeight="1" x14ac:dyDescent="0.2">
      <c r="C67" s="91" t="s">
        <v>278</v>
      </c>
      <c r="D67" s="101" t="s">
        <v>279</v>
      </c>
      <c r="E67" s="101"/>
      <c r="F67" s="101"/>
      <c r="G67" s="101"/>
      <c r="H67" s="101"/>
      <c r="I67" s="101"/>
      <c r="J67" s="101"/>
      <c r="K67" s="101"/>
      <c r="L67" s="101"/>
      <c r="M67" s="101"/>
      <c r="N67" s="101"/>
      <c r="O67" s="101"/>
      <c r="P67" s="101"/>
      <c r="Q67" s="101"/>
      <c r="R67" s="101"/>
      <c r="S67" s="101"/>
      <c r="T67" s="101"/>
      <c r="U67" s="101"/>
      <c r="V67" s="101"/>
      <c r="W67" s="101"/>
      <c r="X67" s="101"/>
    </row>
    <row r="68" spans="3:24" ht="14.25" customHeight="1" x14ac:dyDescent="0.2">
      <c r="C68" s="91" t="s">
        <v>205</v>
      </c>
      <c r="D68" s="101" t="s">
        <v>206</v>
      </c>
      <c r="E68" s="101"/>
      <c r="F68" s="101"/>
      <c r="G68" s="101"/>
      <c r="H68" s="101"/>
      <c r="I68" s="101"/>
      <c r="J68" s="101"/>
      <c r="K68" s="101"/>
      <c r="L68" s="101"/>
      <c r="M68" s="101"/>
      <c r="N68" s="101"/>
      <c r="O68" s="101"/>
      <c r="P68" s="101"/>
      <c r="Q68" s="101"/>
      <c r="R68" s="101"/>
      <c r="S68" s="101"/>
      <c r="T68" s="101"/>
      <c r="U68" s="101"/>
      <c r="V68" s="101"/>
      <c r="W68" s="101"/>
      <c r="X68" s="101"/>
    </row>
    <row r="69" spans="3:24" x14ac:dyDescent="0.2">
      <c r="C69" s="90"/>
      <c r="D69" s="89" t="s">
        <v>302</v>
      </c>
      <c r="E69" s="89"/>
    </row>
  </sheetData>
  <mergeCells count="15">
    <mergeCell ref="D67:X67"/>
    <mergeCell ref="D68:X68"/>
    <mergeCell ref="D66:X66"/>
    <mergeCell ref="D60:X60"/>
    <mergeCell ref="D61:X61"/>
    <mergeCell ref="D62:X62"/>
    <mergeCell ref="D63:X63"/>
    <mergeCell ref="D64:X64"/>
    <mergeCell ref="D65:X65"/>
    <mergeCell ref="B1:C1"/>
    <mergeCell ref="E1:F1"/>
    <mergeCell ref="G1:L1"/>
    <mergeCell ref="D57:X57"/>
    <mergeCell ref="D58:X58"/>
    <mergeCell ref="D59:X59"/>
  </mergeCells>
  <conditionalFormatting sqref="X4:X55">
    <cfRule type="cellIs" dxfId="5" priority="4" operator="greaterThanOrEqual">
      <formula>DATE($E$1,1,1)</formula>
    </cfRule>
    <cfRule type="cellIs" dxfId="4" priority="5" operator="greaterThanOrEqual">
      <formula>DATE($E$1-1,1,1)</formula>
    </cfRule>
  </conditionalFormatting>
  <pageMargins left="0.35433070866141736" right="0.23" top="0.48" bottom="0.3" header="0.31496062992125984" footer="0.12"/>
  <pageSetup paperSize="9" scale="37" fitToHeight="0" orientation="landscape" r:id="rId1"/>
  <headerFooter>
    <oddFooter>&amp;LFundusze Inwestycyjne Pekao&amp;R&amp;P |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6" operator="notEqual" id="{716C9D82-FB0A-40D8-80CC-1D947B787330}">
            <xm:f>'Wskaźniki Opł i koszt 2022-4'!C4</xm:f>
            <x14:dxf>
              <fill>
                <patternFill>
                  <bgColor theme="7" tint="0.79998168889431442"/>
                </patternFill>
              </fill>
            </x14:dxf>
          </x14:cfRule>
          <xm:sqref>G4:H56 C57:C65 K4:V56</xm:sqref>
        </x14:conditionalFormatting>
        <x14:conditionalFormatting xmlns:xm="http://schemas.microsoft.com/office/excel/2006/main">
          <x14:cfRule type="cellIs" priority="3" operator="notEqual" id="{0893F960-19F7-48BE-A1EA-EBC1ED340AB8}">
            <xm:f>'WKC_OB_2022\[FI_Pekao_Wskazniki_OPLAT_2022_5.xlsx]Wskaźniki Opł i koszt 2022-4'!#REF!</xm:f>
            <x14:dxf>
              <fill>
                <patternFill>
                  <bgColor theme="7" tint="0.79998168889431442"/>
                </patternFill>
              </fill>
            </x14:dxf>
          </x14:cfRule>
          <xm:sqref>D57:X65 D67:X68</xm:sqref>
        </x14:conditionalFormatting>
        <x14:conditionalFormatting xmlns:xm="http://schemas.microsoft.com/office/excel/2006/main">
          <x14:cfRule type="cellIs" priority="9" operator="notEqual" id="{716C9D82-FB0A-40D8-80CC-1D947B787330}">
            <xm:f>'Wskaźniki Opł i koszt 2022-4'!C66</xm:f>
            <x14:dxf>
              <fill>
                <patternFill>
                  <bgColor theme="7" tint="0.79998168889431442"/>
                </patternFill>
              </fill>
            </x14:dxf>
          </x14:cfRule>
          <xm:sqref>C67:C68</xm:sqref>
        </x14:conditionalFormatting>
        <x14:conditionalFormatting xmlns:xm="http://schemas.microsoft.com/office/excel/2006/main">
          <x14:cfRule type="cellIs" priority="2" operator="notEqual" id="{81E864BA-5E27-46D9-9379-1080F302E8D9}">
            <xm:f>'Wskaźniki Opł i koszt 2022-4'!C66</xm:f>
            <x14:dxf>
              <fill>
                <patternFill>
                  <bgColor theme="7" tint="0.79998168889431442"/>
                </patternFill>
              </fill>
            </x14:dxf>
          </x14:cfRule>
          <xm:sqref>C66</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60"/>
  <sheetViews>
    <sheetView zoomScaleNormal="100" workbookViewId="0">
      <pane xSplit="4" ySplit="2" topLeftCell="E3" activePane="bottomRight" state="frozen"/>
      <selection activeCell="E4" sqref="E4"/>
      <selection pane="topRight" activeCell="E4" sqref="E4"/>
      <selection pane="bottomLeft" activeCell="E4" sqref="E4"/>
      <selection pane="bottomRight" activeCell="E4" sqref="E4"/>
    </sheetView>
  </sheetViews>
  <sheetFormatPr defaultColWidth="0" defaultRowHeight="14.25" x14ac:dyDescent="0.2"/>
  <cols>
    <col min="1" max="1" width="9.5703125" style="1" customWidth="1"/>
    <col min="2" max="2" width="15.5703125" style="1" customWidth="1"/>
    <col min="3" max="3" width="19.42578125" style="1" customWidth="1"/>
    <col min="4" max="4" width="58.85546875" style="1" customWidth="1"/>
    <col min="5" max="5" width="35.85546875" style="1" customWidth="1"/>
    <col min="6" max="6" width="14.140625" style="1" customWidth="1"/>
    <col min="7" max="8" width="11.140625" style="1" customWidth="1"/>
    <col min="9" max="9" width="14.140625" style="1" customWidth="1"/>
    <col min="10" max="10" width="12.28515625" style="1" customWidth="1"/>
    <col min="11" max="11" width="2" style="1" customWidth="1"/>
    <col min="12" max="13" width="12.28515625" style="1" customWidth="1"/>
    <col min="14" max="14" width="1.7109375" style="1" customWidth="1"/>
    <col min="15" max="15" width="13" style="1" customWidth="1"/>
    <col min="16" max="16" width="9.140625" style="1" customWidth="1"/>
    <col min="17" max="17" width="2" style="1" customWidth="1"/>
    <col min="18" max="18" width="1.28515625" style="1" customWidth="1"/>
    <col min="19" max="19" width="9.140625" style="1" customWidth="1"/>
    <col min="20" max="16384" width="9.140625" style="1" hidden="1"/>
  </cols>
  <sheetData>
    <row r="1" spans="1:17" ht="54.75" customHeight="1" x14ac:dyDescent="0.2">
      <c r="B1" s="102"/>
      <c r="C1" s="102"/>
      <c r="D1" s="2"/>
      <c r="E1" s="111" t="s">
        <v>211</v>
      </c>
      <c r="F1" s="112"/>
      <c r="G1" s="104" t="s">
        <v>1</v>
      </c>
      <c r="H1" s="104"/>
      <c r="I1" s="104"/>
      <c r="J1" s="104"/>
      <c r="K1" s="3"/>
      <c r="L1" s="83" t="s">
        <v>292</v>
      </c>
      <c r="M1" s="84">
        <f>MAX(Tabela3235675[[#All],[data KII]])</f>
        <v>44239</v>
      </c>
      <c r="N1" s="3"/>
      <c r="O1" s="3"/>
    </row>
    <row r="2" spans="1:17" s="9" customFormat="1" ht="64.5" customHeight="1" x14ac:dyDescent="0.25">
      <c r="A2" s="4" t="s">
        <v>2</v>
      </c>
      <c r="B2" s="5" t="s">
        <v>3</v>
      </c>
      <c r="C2" s="5" t="s">
        <v>4</v>
      </c>
      <c r="D2" s="5" t="s">
        <v>5</v>
      </c>
      <c r="E2" s="5" t="s">
        <v>6</v>
      </c>
      <c r="F2" s="6" t="s">
        <v>7</v>
      </c>
      <c r="G2" s="7" t="s">
        <v>8</v>
      </c>
      <c r="H2" s="7" t="s">
        <v>9</v>
      </c>
      <c r="I2" s="7" t="s">
        <v>10</v>
      </c>
      <c r="J2" s="7" t="s">
        <v>12</v>
      </c>
      <c r="K2" s="7" t="s">
        <v>18</v>
      </c>
      <c r="L2" s="7" t="s">
        <v>19</v>
      </c>
      <c r="M2" s="7" t="s">
        <v>20</v>
      </c>
      <c r="N2" s="7" t="s">
        <v>210</v>
      </c>
      <c r="O2" s="7" t="s">
        <v>23</v>
      </c>
      <c r="P2" s="8" t="s">
        <v>24</v>
      </c>
      <c r="Q2" s="8" t="s">
        <v>21</v>
      </c>
    </row>
    <row r="3" spans="1:17" s="11" customFormat="1" ht="15" x14ac:dyDescent="0.25">
      <c r="A3" s="36">
        <v>1</v>
      </c>
      <c r="B3" s="11" t="s">
        <v>26</v>
      </c>
      <c r="C3" s="11" t="s">
        <v>27</v>
      </c>
      <c r="D3" s="11" t="s">
        <v>28</v>
      </c>
      <c r="E3" s="12" t="s">
        <v>29</v>
      </c>
      <c r="F3" s="13" t="s">
        <v>30</v>
      </c>
      <c r="G3" s="19">
        <v>1.7000000000000001E-2</v>
      </c>
      <c r="H3" s="19">
        <v>1.7000000000000001E-2</v>
      </c>
      <c r="I3" s="37">
        <v>1.7000000000000001E-2</v>
      </c>
      <c r="J3" s="19">
        <v>1.7000000000000001E-2</v>
      </c>
      <c r="K3" s="19" t="s">
        <v>33</v>
      </c>
      <c r="L3" s="20">
        <v>1.6200000000000003E-2</v>
      </c>
      <c r="M3" s="21">
        <v>44239</v>
      </c>
      <c r="N3" s="21"/>
      <c r="O3" s="21">
        <v>40269</v>
      </c>
      <c r="P3" s="23"/>
      <c r="Q3" s="23"/>
    </row>
    <row r="4" spans="1:17" s="11" customFormat="1" ht="15" x14ac:dyDescent="0.25">
      <c r="A4" s="36">
        <v>2</v>
      </c>
      <c r="B4" s="11" t="s">
        <v>35</v>
      </c>
      <c r="C4" s="11" t="s">
        <v>36</v>
      </c>
      <c r="D4" s="11" t="s">
        <v>37</v>
      </c>
      <c r="E4" s="12" t="s">
        <v>38</v>
      </c>
      <c r="F4" s="13" t="s">
        <v>30</v>
      </c>
      <c r="G4" s="19">
        <v>0.03</v>
      </c>
      <c r="H4" s="19">
        <v>3.1E-2</v>
      </c>
      <c r="I4" s="37">
        <v>3.1E-2</v>
      </c>
      <c r="J4" s="19">
        <v>2.5000000000000001E-2</v>
      </c>
      <c r="K4" s="25" t="s">
        <v>33</v>
      </c>
      <c r="L4" s="26">
        <v>3.04E-2</v>
      </c>
      <c r="M4" s="21">
        <v>44239</v>
      </c>
      <c r="N4" s="21"/>
      <c r="O4" s="21">
        <v>40535</v>
      </c>
      <c r="P4" s="23"/>
      <c r="Q4" s="23"/>
    </row>
    <row r="5" spans="1:17" s="11" customFormat="1" ht="15" x14ac:dyDescent="0.25">
      <c r="A5" s="36">
        <v>3</v>
      </c>
      <c r="B5" s="11" t="s">
        <v>39</v>
      </c>
      <c r="C5" s="11" t="s">
        <v>40</v>
      </c>
      <c r="D5" s="11" t="s">
        <v>41</v>
      </c>
      <c r="E5" s="12" t="s">
        <v>38</v>
      </c>
      <c r="F5" s="13" t="s">
        <v>30</v>
      </c>
      <c r="G5" s="19">
        <v>3.1E-2</v>
      </c>
      <c r="H5" s="19">
        <v>3.2000000000000001E-2</v>
      </c>
      <c r="I5" s="19">
        <v>3.2000000000000001E-2</v>
      </c>
      <c r="J5" s="19">
        <v>2.7E-2</v>
      </c>
      <c r="K5" s="25"/>
      <c r="L5" s="26">
        <v>3.0200000000000001E-2</v>
      </c>
      <c r="M5" s="21">
        <v>44239</v>
      </c>
      <c r="N5" s="21"/>
      <c r="O5" s="21">
        <v>35051</v>
      </c>
      <c r="P5" s="27"/>
      <c r="Q5" s="27"/>
    </row>
    <row r="6" spans="1:17" s="11" customFormat="1" ht="15" x14ac:dyDescent="0.25">
      <c r="A6" s="36">
        <v>4</v>
      </c>
      <c r="B6" s="11" t="s">
        <v>42</v>
      </c>
      <c r="C6" s="11" t="s">
        <v>43</v>
      </c>
      <c r="D6" s="11" t="s">
        <v>44</v>
      </c>
      <c r="E6" s="12" t="s">
        <v>38</v>
      </c>
      <c r="F6" s="13" t="s">
        <v>30</v>
      </c>
      <c r="G6" s="19">
        <v>2.4E-2</v>
      </c>
      <c r="H6" s="19">
        <v>2.4E-2</v>
      </c>
      <c r="I6" s="37">
        <v>2.4E-2</v>
      </c>
      <c r="J6" s="19">
        <v>1.9E-2</v>
      </c>
      <c r="K6" s="25" t="s">
        <v>33</v>
      </c>
      <c r="L6" s="26">
        <v>2.2000000000000002E-2</v>
      </c>
      <c r="M6" s="21">
        <v>44239</v>
      </c>
      <c r="N6" s="21"/>
      <c r="O6" s="21">
        <v>41082</v>
      </c>
      <c r="P6" s="23"/>
      <c r="Q6" s="23"/>
    </row>
    <row r="7" spans="1:17" s="11" customFormat="1" ht="15" x14ac:dyDescent="0.25">
      <c r="A7" s="36">
        <v>5</v>
      </c>
      <c r="B7" s="11" t="s">
        <v>45</v>
      </c>
      <c r="C7" s="11" t="s">
        <v>46</v>
      </c>
      <c r="D7" s="11" t="s">
        <v>47</v>
      </c>
      <c r="E7" s="12" t="s">
        <v>38</v>
      </c>
      <c r="F7" s="13" t="s">
        <v>30</v>
      </c>
      <c r="G7" s="19">
        <v>0.03</v>
      </c>
      <c r="H7" s="19">
        <v>3.1E-2</v>
      </c>
      <c r="I7" s="37">
        <v>3.1E-2</v>
      </c>
      <c r="J7" s="19">
        <v>2.7E-2</v>
      </c>
      <c r="K7" s="25" t="s">
        <v>33</v>
      </c>
      <c r="L7" s="26">
        <v>3.0299999999999997E-2</v>
      </c>
      <c r="M7" s="21">
        <v>44239</v>
      </c>
      <c r="N7" s="21"/>
      <c r="O7" s="21">
        <v>40928</v>
      </c>
      <c r="P7" s="23"/>
      <c r="Q7" s="23"/>
    </row>
    <row r="8" spans="1:17" s="11" customFormat="1" ht="15" x14ac:dyDescent="0.25">
      <c r="A8" s="36">
        <v>6</v>
      </c>
      <c r="B8" s="11" t="s">
        <v>48</v>
      </c>
      <c r="C8" s="11" t="s">
        <v>49</v>
      </c>
      <c r="D8" s="11" t="s">
        <v>50</v>
      </c>
      <c r="E8" s="12" t="s">
        <v>38</v>
      </c>
      <c r="F8" s="13" t="s">
        <v>30</v>
      </c>
      <c r="G8" s="19">
        <v>1.2E-2</v>
      </c>
      <c r="H8" s="19">
        <v>1.2E-2</v>
      </c>
      <c r="I8" s="37">
        <v>1.2E-2</v>
      </c>
      <c r="J8" s="19">
        <v>1.2E-2</v>
      </c>
      <c r="K8" s="25" t="s">
        <v>33</v>
      </c>
      <c r="L8" s="26">
        <v>9.7999999999999997E-3</v>
      </c>
      <c r="M8" s="21">
        <v>44239</v>
      </c>
      <c r="N8" s="21"/>
      <c r="O8" s="21">
        <v>37151</v>
      </c>
      <c r="P8" s="27"/>
      <c r="Q8" s="27"/>
    </row>
    <row r="9" spans="1:17" s="11" customFormat="1" ht="15" x14ac:dyDescent="0.25">
      <c r="A9" s="36">
        <v>7</v>
      </c>
      <c r="B9" s="11" t="s">
        <v>51</v>
      </c>
      <c r="C9" s="11" t="s">
        <v>52</v>
      </c>
      <c r="D9" s="11" t="s">
        <v>53</v>
      </c>
      <c r="E9" s="12" t="s">
        <v>38</v>
      </c>
      <c r="F9" s="13" t="s">
        <v>30</v>
      </c>
      <c r="G9" s="19">
        <v>1.6E-2</v>
      </c>
      <c r="H9" s="19">
        <v>1.7000000000000001E-2</v>
      </c>
      <c r="I9" s="37">
        <v>1.7000000000000001E-2</v>
      </c>
      <c r="J9" s="19">
        <v>1.2E-2</v>
      </c>
      <c r="K9" s="25" t="s">
        <v>33</v>
      </c>
      <c r="L9" s="26">
        <v>1.23E-2</v>
      </c>
      <c r="M9" s="21">
        <v>44239</v>
      </c>
      <c r="N9" s="21"/>
      <c r="O9" s="21">
        <v>41528</v>
      </c>
      <c r="P9" s="23"/>
      <c r="Q9" s="23"/>
    </row>
    <row r="10" spans="1:17" s="11" customFormat="1" ht="15" x14ac:dyDescent="0.25">
      <c r="A10" s="36">
        <v>8</v>
      </c>
      <c r="B10" s="11" t="s">
        <v>54</v>
      </c>
      <c r="C10" s="11" t="s">
        <v>55</v>
      </c>
      <c r="D10" s="11" t="s">
        <v>56</v>
      </c>
      <c r="E10" s="12" t="s">
        <v>38</v>
      </c>
      <c r="F10" s="13" t="s">
        <v>30</v>
      </c>
      <c r="G10" s="19">
        <v>0.03</v>
      </c>
      <c r="H10" s="19">
        <v>3.1E-2</v>
      </c>
      <c r="I10" s="37">
        <v>3.1E-2</v>
      </c>
      <c r="J10" s="19">
        <v>2.5999999999999999E-2</v>
      </c>
      <c r="K10" s="38" t="s">
        <v>33</v>
      </c>
      <c r="L10" s="26">
        <v>3.0200000000000001E-2</v>
      </c>
      <c r="M10" s="21">
        <v>44239</v>
      </c>
      <c r="N10" s="21"/>
      <c r="O10" s="21">
        <v>38558</v>
      </c>
      <c r="P10" s="27"/>
      <c r="Q10" s="27"/>
    </row>
    <row r="11" spans="1:17" s="11" customFormat="1" ht="15" x14ac:dyDescent="0.25">
      <c r="A11" s="36">
        <v>9</v>
      </c>
      <c r="B11" s="11" t="s">
        <v>57</v>
      </c>
      <c r="C11" s="11" t="s">
        <v>58</v>
      </c>
      <c r="D11" s="11" t="s">
        <v>59</v>
      </c>
      <c r="E11" s="12" t="s">
        <v>38</v>
      </c>
      <c r="F11" s="13" t="s">
        <v>30</v>
      </c>
      <c r="G11" s="19">
        <v>1.7000000000000001E-2</v>
      </c>
      <c r="H11" s="19">
        <v>1.7999999999999999E-2</v>
      </c>
      <c r="I11" s="37">
        <v>1.7999999999999999E-2</v>
      </c>
      <c r="J11" s="19">
        <v>1.2999999999999999E-2</v>
      </c>
      <c r="K11" s="38" t="s">
        <v>33</v>
      </c>
      <c r="L11" s="26">
        <v>1.6200000000000003E-2</v>
      </c>
      <c r="M11" s="21">
        <v>44239</v>
      </c>
      <c r="N11" s="21"/>
      <c r="O11" s="21">
        <v>41094</v>
      </c>
      <c r="P11" s="23"/>
      <c r="Q11" s="23"/>
    </row>
    <row r="12" spans="1:17" s="11" customFormat="1" ht="15" x14ac:dyDescent="0.25">
      <c r="A12" s="36">
        <v>10</v>
      </c>
      <c r="B12" s="11" t="s">
        <v>60</v>
      </c>
      <c r="C12" s="11" t="s">
        <v>61</v>
      </c>
      <c r="D12" s="11" t="s">
        <v>62</v>
      </c>
      <c r="E12" s="12" t="s">
        <v>38</v>
      </c>
      <c r="F12" s="13" t="s">
        <v>30</v>
      </c>
      <c r="G12" s="19">
        <v>1.7000000000000001E-2</v>
      </c>
      <c r="H12" s="19">
        <v>1.7000000000000001E-2</v>
      </c>
      <c r="I12" s="19">
        <v>1.7000000000000001E-2</v>
      </c>
      <c r="J12" s="19">
        <v>1.7000000000000001E-2</v>
      </c>
      <c r="K12" s="25"/>
      <c r="L12" s="26">
        <v>1.6200000000000003E-2</v>
      </c>
      <c r="M12" s="21">
        <v>44239</v>
      </c>
      <c r="N12" s="21"/>
      <c r="O12" s="21">
        <v>34863</v>
      </c>
      <c r="P12" s="27"/>
      <c r="Q12" s="27"/>
    </row>
    <row r="13" spans="1:17" s="11" customFormat="1" ht="15" x14ac:dyDescent="0.25">
      <c r="A13" s="36">
        <v>11</v>
      </c>
      <c r="B13" s="11" t="s">
        <v>63</v>
      </c>
      <c r="C13" s="11" t="s">
        <v>64</v>
      </c>
      <c r="D13" s="11" t="s">
        <v>65</v>
      </c>
      <c r="E13" s="12" t="s">
        <v>38</v>
      </c>
      <c r="F13" s="13" t="s">
        <v>30</v>
      </c>
      <c r="G13" s="19">
        <v>2.5999999999999999E-2</v>
      </c>
      <c r="H13" s="19">
        <v>2.5999999999999999E-2</v>
      </c>
      <c r="I13" s="37">
        <v>2.5999999999999999E-2</v>
      </c>
      <c r="J13" s="19">
        <v>2.4E-2</v>
      </c>
      <c r="K13" s="38" t="s">
        <v>33</v>
      </c>
      <c r="L13" s="26">
        <v>2.52E-2</v>
      </c>
      <c r="M13" s="21">
        <v>44239</v>
      </c>
      <c r="N13" s="21"/>
      <c r="O13" s="21">
        <v>35324</v>
      </c>
      <c r="P13" s="27"/>
      <c r="Q13" s="27"/>
    </row>
    <row r="14" spans="1:17" s="11" customFormat="1" ht="15" x14ac:dyDescent="0.25">
      <c r="A14" s="36">
        <v>12</v>
      </c>
      <c r="B14" s="11" t="s">
        <v>66</v>
      </c>
      <c r="C14" s="11" t="s">
        <v>67</v>
      </c>
      <c r="D14" s="11" t="s">
        <v>68</v>
      </c>
      <c r="E14" s="12" t="s">
        <v>38</v>
      </c>
      <c r="F14" s="13" t="s">
        <v>30</v>
      </c>
      <c r="G14" s="19">
        <v>0.03</v>
      </c>
      <c r="H14" s="19">
        <v>0.03</v>
      </c>
      <c r="I14" s="19">
        <v>2.9000000000000001E-2</v>
      </c>
      <c r="J14" s="19">
        <v>2.5999999999999999E-2</v>
      </c>
      <c r="K14" s="25"/>
      <c r="L14" s="26">
        <v>2.92E-2</v>
      </c>
      <c r="M14" s="21">
        <v>44239</v>
      </c>
      <c r="N14" s="21"/>
      <c r="O14" s="21">
        <v>33813</v>
      </c>
      <c r="P14" s="27"/>
      <c r="Q14" s="27"/>
    </row>
    <row r="15" spans="1:17" ht="15" x14ac:dyDescent="0.25">
      <c r="A15" s="36">
        <v>13</v>
      </c>
      <c r="B15" s="11" t="s">
        <v>69</v>
      </c>
      <c r="C15" s="11" t="s">
        <v>70</v>
      </c>
      <c r="D15" s="11" t="s">
        <v>71</v>
      </c>
      <c r="E15" s="12" t="s">
        <v>38</v>
      </c>
      <c r="F15" s="13" t="s">
        <v>30</v>
      </c>
      <c r="G15" s="19">
        <v>3.4000000000000002E-2</v>
      </c>
      <c r="H15" s="19">
        <v>3.5000000000000003E-2</v>
      </c>
      <c r="I15" s="37">
        <v>3.5000000000000003E-2</v>
      </c>
      <c r="J15" s="19"/>
      <c r="K15" s="25" t="s">
        <v>33</v>
      </c>
      <c r="L15" s="26">
        <v>3.2100000000000004E-2</v>
      </c>
      <c r="M15" s="21">
        <v>44239</v>
      </c>
      <c r="N15" s="21"/>
      <c r="O15" s="21">
        <v>43620</v>
      </c>
      <c r="P15" s="27"/>
      <c r="Q15" s="27"/>
    </row>
    <row r="16" spans="1:17" s="11" customFormat="1" ht="15" x14ac:dyDescent="0.25">
      <c r="A16" s="36">
        <v>14</v>
      </c>
      <c r="B16" s="11" t="s">
        <v>72</v>
      </c>
      <c r="C16" s="11" t="s">
        <v>73</v>
      </c>
      <c r="D16" s="11" t="s">
        <v>74</v>
      </c>
      <c r="E16" s="12" t="s">
        <v>75</v>
      </c>
      <c r="F16" s="13" t="s">
        <v>76</v>
      </c>
      <c r="G16" s="19">
        <v>3.1E-2</v>
      </c>
      <c r="H16" s="19">
        <v>3.1E-2</v>
      </c>
      <c r="I16" s="19" t="s">
        <v>29</v>
      </c>
      <c r="J16" s="19" t="s">
        <v>29</v>
      </c>
      <c r="K16" s="25"/>
      <c r="L16" s="26">
        <v>3.9199999999999999E-2</v>
      </c>
      <c r="M16" s="21">
        <v>44239</v>
      </c>
      <c r="N16" s="21"/>
      <c r="O16" s="21">
        <v>39182</v>
      </c>
      <c r="P16" s="27"/>
      <c r="Q16" s="27"/>
    </row>
    <row r="17" spans="1:17" s="11" customFormat="1" ht="15" x14ac:dyDescent="0.25">
      <c r="A17" s="36">
        <v>15</v>
      </c>
      <c r="B17" s="11" t="s">
        <v>77</v>
      </c>
      <c r="C17" s="11" t="s">
        <v>78</v>
      </c>
      <c r="D17" s="11" t="s">
        <v>79</v>
      </c>
      <c r="E17" s="12" t="s">
        <v>75</v>
      </c>
      <c r="F17" s="13" t="s">
        <v>76</v>
      </c>
      <c r="G17" s="19">
        <v>3.1E-2</v>
      </c>
      <c r="H17" s="19">
        <v>3.1E-2</v>
      </c>
      <c r="I17" s="19" t="s">
        <v>29</v>
      </c>
      <c r="J17" s="19" t="s">
        <v>29</v>
      </c>
      <c r="K17" s="25"/>
      <c r="L17" s="26">
        <v>3.9399999999999998E-2</v>
      </c>
      <c r="M17" s="21">
        <v>44239</v>
      </c>
      <c r="N17" s="21"/>
      <c r="O17" s="21">
        <v>39238</v>
      </c>
      <c r="P17" s="27"/>
      <c r="Q17" s="27"/>
    </row>
    <row r="18" spans="1:17" s="11" customFormat="1" ht="15" x14ac:dyDescent="0.25">
      <c r="A18" s="36">
        <v>16</v>
      </c>
      <c r="B18" s="11" t="s">
        <v>80</v>
      </c>
      <c r="C18" s="11" t="s">
        <v>81</v>
      </c>
      <c r="D18" s="11" t="s">
        <v>82</v>
      </c>
      <c r="E18" s="12" t="s">
        <v>75</v>
      </c>
      <c r="F18" s="13" t="s">
        <v>76</v>
      </c>
      <c r="G18" s="19">
        <v>0.03</v>
      </c>
      <c r="H18" s="19">
        <v>0.03</v>
      </c>
      <c r="I18" s="19" t="s">
        <v>29</v>
      </c>
      <c r="J18" s="19" t="s">
        <v>29</v>
      </c>
      <c r="K18" s="25"/>
      <c r="L18" s="26">
        <v>3.9100000000000003E-2</v>
      </c>
      <c r="M18" s="21">
        <v>44239</v>
      </c>
      <c r="N18" s="21"/>
      <c r="O18" s="21">
        <v>39143</v>
      </c>
      <c r="P18" s="27"/>
      <c r="Q18" s="27"/>
    </row>
    <row r="19" spans="1:17" ht="15" x14ac:dyDescent="0.25">
      <c r="A19" s="36">
        <v>17</v>
      </c>
      <c r="B19" s="11" t="s">
        <v>83</v>
      </c>
      <c r="C19" s="11" t="s">
        <v>84</v>
      </c>
      <c r="D19" s="11" t="s">
        <v>85</v>
      </c>
      <c r="E19" s="12" t="s">
        <v>75</v>
      </c>
      <c r="F19" s="13" t="s">
        <v>76</v>
      </c>
      <c r="G19" s="19">
        <v>1.6E-2</v>
      </c>
      <c r="H19" s="19">
        <v>1.6E-2</v>
      </c>
      <c r="I19" s="19" t="s">
        <v>29</v>
      </c>
      <c r="J19" s="19" t="s">
        <v>29</v>
      </c>
      <c r="K19" s="25"/>
      <c r="L19" s="26">
        <v>2.1100000000000001E-2</v>
      </c>
      <c r="M19" s="21">
        <v>44239</v>
      </c>
      <c r="N19" s="21"/>
      <c r="O19" s="21">
        <v>42170</v>
      </c>
      <c r="P19" s="23"/>
      <c r="Q19" s="23"/>
    </row>
    <row r="20" spans="1:17" ht="15" x14ac:dyDescent="0.25">
      <c r="A20" s="36">
        <v>18</v>
      </c>
      <c r="B20" s="11" t="s">
        <v>86</v>
      </c>
      <c r="C20" s="11" t="s">
        <v>87</v>
      </c>
      <c r="D20" s="11" t="s">
        <v>88</v>
      </c>
      <c r="E20" s="12" t="s">
        <v>75</v>
      </c>
      <c r="F20" s="13" t="s">
        <v>76</v>
      </c>
      <c r="G20" s="19">
        <v>2.5999999999999999E-2</v>
      </c>
      <c r="H20" s="19">
        <v>2.5999999999999999E-2</v>
      </c>
      <c r="I20" s="19" t="s">
        <v>29</v>
      </c>
      <c r="J20" s="19" t="s">
        <v>29</v>
      </c>
      <c r="K20" s="25"/>
      <c r="L20" s="26">
        <v>3.2899999999999999E-2</v>
      </c>
      <c r="M20" s="21">
        <v>44239</v>
      </c>
      <c r="N20" s="21"/>
      <c r="O20" s="21">
        <v>42046</v>
      </c>
      <c r="P20" s="23"/>
      <c r="Q20" s="23"/>
    </row>
    <row r="21" spans="1:17" ht="15" x14ac:dyDescent="0.25">
      <c r="A21" s="36">
        <v>19</v>
      </c>
      <c r="B21" s="11" t="s">
        <v>89</v>
      </c>
      <c r="C21" s="11" t="s">
        <v>90</v>
      </c>
      <c r="D21" s="11" t="s">
        <v>91</v>
      </c>
      <c r="E21" s="12" t="s">
        <v>75</v>
      </c>
      <c r="F21" s="13" t="s">
        <v>76</v>
      </c>
      <c r="G21" s="19">
        <v>2.1999999999999999E-2</v>
      </c>
      <c r="H21" s="19">
        <v>2.1999999999999999E-2</v>
      </c>
      <c r="I21" s="19" t="s">
        <v>29</v>
      </c>
      <c r="J21" s="19" t="s">
        <v>29</v>
      </c>
      <c r="K21" s="25"/>
      <c r="L21" s="26">
        <v>2.2400000000000003E-2</v>
      </c>
      <c r="M21" s="21">
        <v>44239</v>
      </c>
      <c r="N21" s="21"/>
      <c r="O21" s="21">
        <v>43166</v>
      </c>
      <c r="P21" s="23"/>
      <c r="Q21" s="23"/>
    </row>
    <row r="22" spans="1:17" ht="15" x14ac:dyDescent="0.25">
      <c r="A22" s="36">
        <v>20</v>
      </c>
      <c r="B22" s="11" t="s">
        <v>92</v>
      </c>
      <c r="C22" s="11" t="s">
        <v>93</v>
      </c>
      <c r="D22" s="11" t="s">
        <v>94</v>
      </c>
      <c r="E22" s="12" t="s">
        <v>75</v>
      </c>
      <c r="F22" s="13" t="s">
        <v>76</v>
      </c>
      <c r="G22" s="19">
        <v>2.5999999999999999E-2</v>
      </c>
      <c r="H22" s="19">
        <v>2.5999999999999999E-2</v>
      </c>
      <c r="I22" s="19" t="s">
        <v>29</v>
      </c>
      <c r="J22" s="19" t="s">
        <v>29</v>
      </c>
      <c r="K22" s="25"/>
      <c r="L22" s="26">
        <v>3.2199999999999999E-2</v>
      </c>
      <c r="M22" s="21">
        <v>44239</v>
      </c>
      <c r="N22" s="21"/>
      <c r="O22" s="21">
        <v>38901</v>
      </c>
      <c r="P22" s="27"/>
      <c r="Q22" s="27"/>
    </row>
    <row r="23" spans="1:17" ht="15" x14ac:dyDescent="0.25">
      <c r="A23" s="36">
        <v>21</v>
      </c>
      <c r="B23" s="11" t="s">
        <v>95</v>
      </c>
      <c r="C23" s="11" t="s">
        <v>96</v>
      </c>
      <c r="D23" s="11" t="s">
        <v>97</v>
      </c>
      <c r="E23" s="12" t="s">
        <v>75</v>
      </c>
      <c r="F23" s="13" t="s">
        <v>76</v>
      </c>
      <c r="G23" s="19">
        <v>2.5000000000000001E-2</v>
      </c>
      <c r="H23" s="19">
        <v>2.5000000000000001E-2</v>
      </c>
      <c r="I23" s="19" t="s">
        <v>29</v>
      </c>
      <c r="J23" s="19" t="s">
        <v>29</v>
      </c>
      <c r="K23" s="25"/>
      <c r="L23" s="26">
        <v>3.2199999999999999E-2</v>
      </c>
      <c r="M23" s="21">
        <v>44239</v>
      </c>
      <c r="N23" s="21"/>
      <c r="O23" s="21">
        <v>38842</v>
      </c>
      <c r="P23" s="27"/>
      <c r="Q23" s="27"/>
    </row>
    <row r="24" spans="1:17" ht="15" x14ac:dyDescent="0.25">
      <c r="A24" s="36">
        <v>22</v>
      </c>
      <c r="B24" s="11" t="s">
        <v>98</v>
      </c>
      <c r="C24" s="11" t="s">
        <v>99</v>
      </c>
      <c r="D24" s="11" t="s">
        <v>100</v>
      </c>
      <c r="E24" s="12" t="s">
        <v>75</v>
      </c>
      <c r="F24" s="13" t="s">
        <v>76</v>
      </c>
      <c r="G24" s="19">
        <v>1.7000000000000001E-2</v>
      </c>
      <c r="H24" s="19">
        <v>1.7000000000000001E-2</v>
      </c>
      <c r="I24" s="19" t="s">
        <v>29</v>
      </c>
      <c r="J24" s="19" t="s">
        <v>29</v>
      </c>
      <c r="K24" s="25"/>
      <c r="L24" s="26">
        <v>2.0400000000000001E-2</v>
      </c>
      <c r="M24" s="21">
        <v>44239</v>
      </c>
      <c r="N24" s="21"/>
      <c r="O24" s="21">
        <v>42501</v>
      </c>
      <c r="P24" s="23"/>
      <c r="Q24" s="23"/>
    </row>
    <row r="25" spans="1:17" ht="15" x14ac:dyDescent="0.25">
      <c r="A25" s="36">
        <v>23</v>
      </c>
      <c r="B25" s="11" t="s">
        <v>101</v>
      </c>
      <c r="C25" s="11" t="s">
        <v>102</v>
      </c>
      <c r="D25" s="11" t="s">
        <v>103</v>
      </c>
      <c r="E25" s="12" t="s">
        <v>75</v>
      </c>
      <c r="F25" s="13" t="s">
        <v>76</v>
      </c>
      <c r="G25" s="19">
        <v>0.02</v>
      </c>
      <c r="H25" s="19">
        <v>0.02</v>
      </c>
      <c r="I25" s="19" t="s">
        <v>29</v>
      </c>
      <c r="J25" s="19" t="s">
        <v>29</v>
      </c>
      <c r="K25" s="25"/>
      <c r="L25" s="26">
        <v>2.53E-2</v>
      </c>
      <c r="M25" s="21">
        <v>44239</v>
      </c>
      <c r="N25" s="21"/>
      <c r="O25" s="21">
        <v>41829</v>
      </c>
      <c r="P25" s="23"/>
      <c r="Q25" s="23"/>
    </row>
    <row r="26" spans="1:17" ht="15" x14ac:dyDescent="0.25">
      <c r="A26" s="36">
        <v>24</v>
      </c>
      <c r="B26" s="11" t="s">
        <v>104</v>
      </c>
      <c r="C26" s="11" t="s">
        <v>105</v>
      </c>
      <c r="D26" s="11" t="s">
        <v>106</v>
      </c>
      <c r="E26" s="12" t="s">
        <v>75</v>
      </c>
      <c r="F26" s="13" t="s">
        <v>76</v>
      </c>
      <c r="G26" s="19">
        <v>0.02</v>
      </c>
      <c r="H26" s="19">
        <v>0.02</v>
      </c>
      <c r="I26" s="19" t="s">
        <v>29</v>
      </c>
      <c r="J26" s="19" t="s">
        <v>29</v>
      </c>
      <c r="K26" s="25"/>
      <c r="L26" s="26">
        <v>2.5700000000000001E-2</v>
      </c>
      <c r="M26" s="21">
        <v>44239</v>
      </c>
      <c r="N26" s="21"/>
      <c r="O26" s="21">
        <v>39378</v>
      </c>
      <c r="P26" s="23"/>
      <c r="Q26" s="23"/>
    </row>
    <row r="27" spans="1:17" ht="15" x14ac:dyDescent="0.25">
      <c r="A27" s="36">
        <v>25</v>
      </c>
      <c r="B27" s="11" t="s">
        <v>107</v>
      </c>
      <c r="C27" s="11" t="s">
        <v>108</v>
      </c>
      <c r="D27" s="11" t="s">
        <v>109</v>
      </c>
      <c r="E27" s="12" t="s">
        <v>75</v>
      </c>
      <c r="F27" s="13" t="s">
        <v>76</v>
      </c>
      <c r="G27" s="19">
        <v>0.01</v>
      </c>
      <c r="H27" s="19">
        <v>0.01</v>
      </c>
      <c r="I27" s="19" t="s">
        <v>29</v>
      </c>
      <c r="J27" s="19" t="s">
        <v>29</v>
      </c>
      <c r="K27" s="25"/>
      <c r="L27" s="26">
        <v>8.199999999999999E-3</v>
      </c>
      <c r="M27" s="21">
        <v>44239</v>
      </c>
      <c r="N27" s="21"/>
      <c r="O27" s="21">
        <v>40164</v>
      </c>
      <c r="P27" s="23"/>
      <c r="Q27" s="23"/>
    </row>
    <row r="28" spans="1:17" ht="15" x14ac:dyDescent="0.25">
      <c r="A28" s="36">
        <v>26</v>
      </c>
      <c r="B28" s="11" t="s">
        <v>110</v>
      </c>
      <c r="C28" s="11" t="s">
        <v>111</v>
      </c>
      <c r="D28" s="11" t="s">
        <v>112</v>
      </c>
      <c r="E28" s="12" t="s">
        <v>75</v>
      </c>
      <c r="F28" s="13" t="s">
        <v>76</v>
      </c>
      <c r="G28" s="19">
        <v>2.3E-2</v>
      </c>
      <c r="H28" s="19">
        <v>2.3E-2</v>
      </c>
      <c r="I28" s="19" t="s">
        <v>29</v>
      </c>
      <c r="J28" s="19" t="s">
        <v>29</v>
      </c>
      <c r="K28" s="25"/>
      <c r="L28" s="26">
        <v>2.7200000000000002E-2</v>
      </c>
      <c r="M28" s="21">
        <v>44239</v>
      </c>
      <c r="N28" s="21"/>
      <c r="O28" s="21">
        <v>39644</v>
      </c>
      <c r="P28" s="23"/>
      <c r="Q28" s="23"/>
    </row>
    <row r="29" spans="1:17" ht="15" x14ac:dyDescent="0.25">
      <c r="A29" s="36">
        <v>27</v>
      </c>
      <c r="B29" s="11" t="s">
        <v>113</v>
      </c>
      <c r="C29" s="11" t="s">
        <v>114</v>
      </c>
      <c r="D29" s="11" t="s">
        <v>115</v>
      </c>
      <c r="E29" s="12" t="s">
        <v>75</v>
      </c>
      <c r="F29" s="13" t="s">
        <v>76</v>
      </c>
      <c r="G29" s="19">
        <v>2.7E-2</v>
      </c>
      <c r="H29" s="19">
        <v>2.7E-2</v>
      </c>
      <c r="I29" s="19" t="s">
        <v>29</v>
      </c>
      <c r="J29" s="19" t="s">
        <v>29</v>
      </c>
      <c r="K29" s="25"/>
      <c r="L29" s="26">
        <v>3.1600000000000003E-2</v>
      </c>
      <c r="M29" s="21">
        <v>44239</v>
      </c>
      <c r="N29" s="21"/>
      <c r="O29" s="21">
        <v>42016</v>
      </c>
      <c r="P29" s="23"/>
      <c r="Q29" s="23"/>
    </row>
    <row r="30" spans="1:17" ht="15" x14ac:dyDescent="0.25">
      <c r="A30" s="36">
        <v>28</v>
      </c>
      <c r="B30" s="11" t="s">
        <v>116</v>
      </c>
      <c r="C30" s="11" t="s">
        <v>117</v>
      </c>
      <c r="D30" s="11" t="s">
        <v>118</v>
      </c>
      <c r="E30" s="12" t="s">
        <v>75</v>
      </c>
      <c r="F30" s="13" t="s">
        <v>76</v>
      </c>
      <c r="G30" s="19">
        <v>2.5999999999999999E-2</v>
      </c>
      <c r="H30" s="19">
        <v>2.5999999999999999E-2</v>
      </c>
      <c r="I30" s="19" t="s">
        <v>29</v>
      </c>
      <c r="J30" s="19" t="s">
        <v>29</v>
      </c>
      <c r="K30" s="25"/>
      <c r="L30" s="26">
        <v>3.1600000000000003E-2</v>
      </c>
      <c r="M30" s="21">
        <v>44239</v>
      </c>
      <c r="N30" s="21"/>
      <c r="O30" s="21">
        <v>41598</v>
      </c>
      <c r="P30" s="23"/>
      <c r="Q30" s="23"/>
    </row>
    <row r="31" spans="1:17" ht="15" x14ac:dyDescent="0.25">
      <c r="A31" s="36">
        <v>29</v>
      </c>
      <c r="B31" s="11" t="s">
        <v>119</v>
      </c>
      <c r="C31" s="11" t="s">
        <v>120</v>
      </c>
      <c r="D31" s="11" t="s">
        <v>121</v>
      </c>
      <c r="E31" s="12" t="s">
        <v>75</v>
      </c>
      <c r="F31" s="13" t="s">
        <v>76</v>
      </c>
      <c r="G31" s="19">
        <v>8.9999999999999993E-3</v>
      </c>
      <c r="H31" s="19">
        <v>8.9999999999999993E-3</v>
      </c>
      <c r="I31" s="19"/>
      <c r="J31" s="19"/>
      <c r="K31" s="25"/>
      <c r="L31" s="26">
        <v>7.4999999999999997E-3</v>
      </c>
      <c r="M31" s="21">
        <v>44239</v>
      </c>
      <c r="N31" s="21"/>
      <c r="O31" s="21">
        <v>43796</v>
      </c>
      <c r="P31" s="27"/>
      <c r="Q31" s="27"/>
    </row>
    <row r="32" spans="1:17" ht="15" x14ac:dyDescent="0.25">
      <c r="A32" s="36">
        <v>30</v>
      </c>
      <c r="B32" s="11" t="s">
        <v>131</v>
      </c>
      <c r="C32" s="11" t="s">
        <v>132</v>
      </c>
      <c r="D32" s="11" t="s">
        <v>133</v>
      </c>
      <c r="E32" s="12" t="s">
        <v>134</v>
      </c>
      <c r="F32" s="13" t="s">
        <v>76</v>
      </c>
      <c r="G32" s="19">
        <v>3.1E-2</v>
      </c>
      <c r="H32" s="19">
        <v>3.1E-2</v>
      </c>
      <c r="I32" s="19" t="s">
        <v>29</v>
      </c>
      <c r="J32" s="19" t="s">
        <v>29</v>
      </c>
      <c r="K32" s="25"/>
      <c r="L32" s="26">
        <v>1.7399999999999999E-2</v>
      </c>
      <c r="M32" s="21">
        <v>44239</v>
      </c>
      <c r="N32" s="21"/>
      <c r="O32" s="21">
        <v>40780</v>
      </c>
      <c r="P32" s="23"/>
      <c r="Q32" s="23"/>
    </row>
    <row r="33" spans="1:17" ht="15" x14ac:dyDescent="0.25">
      <c r="A33" s="36">
        <v>31</v>
      </c>
      <c r="B33" s="11" t="s">
        <v>135</v>
      </c>
      <c r="C33" s="11" t="s">
        <v>136</v>
      </c>
      <c r="D33" s="11" t="s">
        <v>137</v>
      </c>
      <c r="E33" s="12" t="s">
        <v>134</v>
      </c>
      <c r="F33" s="13" t="s">
        <v>76</v>
      </c>
      <c r="G33" s="19">
        <v>2.5999999999999999E-2</v>
      </c>
      <c r="H33" s="19">
        <v>2.5999999999999999E-2</v>
      </c>
      <c r="I33" s="19" t="s">
        <v>29</v>
      </c>
      <c r="J33" s="19" t="s">
        <v>29</v>
      </c>
      <c r="K33" s="25"/>
      <c r="L33" s="26">
        <v>2.8900000000000002E-2</v>
      </c>
      <c r="M33" s="21">
        <v>44239</v>
      </c>
      <c r="N33" s="21"/>
      <c r="O33" s="21">
        <v>39738</v>
      </c>
      <c r="P33" s="23"/>
      <c r="Q33" s="23"/>
    </row>
    <row r="34" spans="1:17" ht="15" x14ac:dyDescent="0.25">
      <c r="A34" s="36">
        <v>32</v>
      </c>
      <c r="B34" s="11" t="s">
        <v>138</v>
      </c>
      <c r="C34" s="11" t="s">
        <v>139</v>
      </c>
      <c r="D34" s="11" t="s">
        <v>140</v>
      </c>
      <c r="E34" s="12" t="s">
        <v>134</v>
      </c>
      <c r="F34" s="13" t="s">
        <v>76</v>
      </c>
      <c r="G34" s="19">
        <v>2.7E-2</v>
      </c>
      <c r="H34" s="19">
        <v>2.7E-2</v>
      </c>
      <c r="I34" s="19" t="s">
        <v>29</v>
      </c>
      <c r="J34" s="19" t="s">
        <v>29</v>
      </c>
      <c r="K34" s="25"/>
      <c r="L34" s="26">
        <v>0.03</v>
      </c>
      <c r="M34" s="21">
        <v>44239</v>
      </c>
      <c r="N34" s="21"/>
      <c r="O34" s="21">
        <v>42774</v>
      </c>
      <c r="P34" s="23"/>
      <c r="Q34" s="23"/>
    </row>
    <row r="35" spans="1:17" ht="15" x14ac:dyDescent="0.25">
      <c r="A35" s="36">
        <v>33</v>
      </c>
      <c r="B35" s="11" t="s">
        <v>141</v>
      </c>
      <c r="C35" s="11" t="s">
        <v>142</v>
      </c>
      <c r="D35" s="11" t="s">
        <v>143</v>
      </c>
      <c r="E35" s="12" t="s">
        <v>134</v>
      </c>
      <c r="F35" s="13" t="s">
        <v>76</v>
      </c>
      <c r="G35" s="19">
        <v>2.1000000000000001E-2</v>
      </c>
      <c r="H35" s="19">
        <v>2.1000000000000001E-2</v>
      </c>
      <c r="I35" s="19" t="s">
        <v>29</v>
      </c>
      <c r="J35" s="19" t="s">
        <v>29</v>
      </c>
      <c r="K35" s="25"/>
      <c r="L35" s="26">
        <v>2.4300000000000002E-2</v>
      </c>
      <c r="M35" s="21">
        <v>44239</v>
      </c>
      <c r="N35" s="21"/>
      <c r="O35" s="21">
        <v>42263</v>
      </c>
      <c r="P35" s="23"/>
      <c r="Q35" s="23"/>
    </row>
    <row r="36" spans="1:17" ht="15" x14ac:dyDescent="0.25">
      <c r="A36" s="36">
        <v>34</v>
      </c>
      <c r="B36" s="11" t="s">
        <v>144</v>
      </c>
      <c r="C36" s="11" t="s">
        <v>145</v>
      </c>
      <c r="D36" s="11" t="s">
        <v>146</v>
      </c>
      <c r="E36" s="12" t="s">
        <v>134</v>
      </c>
      <c r="F36" s="13" t="s">
        <v>76</v>
      </c>
      <c r="G36" s="19">
        <v>1.7000000000000001E-2</v>
      </c>
      <c r="H36" s="19">
        <v>1.7000000000000001E-2</v>
      </c>
      <c r="I36" s="19" t="s">
        <v>29</v>
      </c>
      <c r="J36" s="19" t="s">
        <v>29</v>
      </c>
      <c r="K36" s="25"/>
      <c r="L36" s="26">
        <v>1.72E-2</v>
      </c>
      <c r="M36" s="21">
        <v>44239</v>
      </c>
      <c r="N36" s="21"/>
      <c r="O36" s="21">
        <v>39925</v>
      </c>
      <c r="P36" s="23"/>
      <c r="Q36" s="23"/>
    </row>
    <row r="37" spans="1:17" ht="15" x14ac:dyDescent="0.25">
      <c r="A37" s="36">
        <v>35</v>
      </c>
      <c r="B37" s="11" t="s">
        <v>147</v>
      </c>
      <c r="C37" s="11" t="s">
        <v>148</v>
      </c>
      <c r="D37" s="11" t="s">
        <v>149</v>
      </c>
      <c r="E37" s="12" t="s">
        <v>134</v>
      </c>
      <c r="F37" s="13" t="s">
        <v>76</v>
      </c>
      <c r="G37" s="19">
        <v>1.7000000000000001E-2</v>
      </c>
      <c r="H37" s="19">
        <v>1.7000000000000001E-2</v>
      </c>
      <c r="I37" s="19" t="s">
        <v>29</v>
      </c>
      <c r="J37" s="19" t="s">
        <v>29</v>
      </c>
      <c r="K37" s="25"/>
      <c r="L37" s="26">
        <v>1.7399999999999999E-2</v>
      </c>
      <c r="M37" s="21">
        <v>44239</v>
      </c>
      <c r="N37" s="21"/>
      <c r="O37" s="21">
        <v>40921</v>
      </c>
      <c r="P37" s="23"/>
      <c r="Q37" s="23"/>
    </row>
    <row r="38" spans="1:17" ht="15" x14ac:dyDescent="0.25">
      <c r="A38" s="36">
        <v>36</v>
      </c>
      <c r="B38" s="11" t="s">
        <v>150</v>
      </c>
      <c r="C38" s="11" t="s">
        <v>151</v>
      </c>
      <c r="D38" s="11" t="s">
        <v>152</v>
      </c>
      <c r="E38" s="12" t="s">
        <v>153</v>
      </c>
      <c r="F38" s="13" t="s">
        <v>30</v>
      </c>
      <c r="G38" s="19">
        <v>0.03</v>
      </c>
      <c r="H38" s="19">
        <v>3.1E-2</v>
      </c>
      <c r="I38" s="19">
        <v>2.9000000000000001E-2</v>
      </c>
      <c r="J38" s="19">
        <v>2.1999999999999999E-2</v>
      </c>
      <c r="K38" s="25"/>
      <c r="L38" s="26">
        <v>3.6200000000000003E-2</v>
      </c>
      <c r="M38" s="21">
        <v>44239</v>
      </c>
      <c r="N38" s="21"/>
      <c r="O38" s="21">
        <v>36685</v>
      </c>
      <c r="P38" s="27"/>
      <c r="Q38" s="27"/>
    </row>
    <row r="39" spans="1:17" ht="15" x14ac:dyDescent="0.25">
      <c r="A39" s="36">
        <v>37</v>
      </c>
      <c r="B39" s="11" t="s">
        <v>154</v>
      </c>
      <c r="C39" s="11" t="s">
        <v>155</v>
      </c>
      <c r="D39" s="11" t="s">
        <v>156</v>
      </c>
      <c r="E39" s="12" t="s">
        <v>153</v>
      </c>
      <c r="F39" s="13" t="s">
        <v>30</v>
      </c>
      <c r="G39" s="19">
        <v>0.03</v>
      </c>
      <c r="H39" s="19">
        <v>3.1E-2</v>
      </c>
      <c r="I39" s="19" t="s">
        <v>29</v>
      </c>
      <c r="J39" s="19">
        <v>2.4E-2</v>
      </c>
      <c r="K39" s="25"/>
      <c r="L39" s="26">
        <v>3.6200000000000003E-2</v>
      </c>
      <c r="M39" s="21">
        <v>44239</v>
      </c>
      <c r="N39" s="21"/>
      <c r="O39" s="21">
        <v>38106</v>
      </c>
      <c r="P39" s="27"/>
      <c r="Q39" s="27"/>
    </row>
    <row r="40" spans="1:17" ht="15" x14ac:dyDescent="0.25">
      <c r="A40" s="36">
        <v>38</v>
      </c>
      <c r="B40" s="11" t="s">
        <v>157</v>
      </c>
      <c r="C40" s="11" t="s">
        <v>158</v>
      </c>
      <c r="D40" s="11" t="s">
        <v>159</v>
      </c>
      <c r="E40" s="12" t="s">
        <v>153</v>
      </c>
      <c r="F40" s="13" t="s">
        <v>30</v>
      </c>
      <c r="G40" s="19">
        <v>2.3E-2</v>
      </c>
      <c r="H40" s="19">
        <v>2.3E-2</v>
      </c>
      <c r="I40" s="19" t="s">
        <v>29</v>
      </c>
      <c r="J40" s="19">
        <v>2.3E-2</v>
      </c>
      <c r="K40" s="25"/>
      <c r="L40" s="26">
        <v>2.7300000000000001E-2</v>
      </c>
      <c r="M40" s="21">
        <v>44239</v>
      </c>
      <c r="N40" s="21"/>
      <c r="O40" s="21">
        <v>37378</v>
      </c>
      <c r="P40" s="27"/>
      <c r="Q40" s="27"/>
    </row>
    <row r="41" spans="1:17" ht="15" x14ac:dyDescent="0.25">
      <c r="A41" s="36">
        <v>39</v>
      </c>
      <c r="B41" s="11" t="s">
        <v>160</v>
      </c>
      <c r="C41" s="11" t="s">
        <v>161</v>
      </c>
      <c r="D41" s="11" t="s">
        <v>162</v>
      </c>
      <c r="E41" s="12" t="s">
        <v>153</v>
      </c>
      <c r="F41" s="13" t="s">
        <v>30</v>
      </c>
      <c r="G41" s="19">
        <v>1.6E-2</v>
      </c>
      <c r="H41" s="19">
        <v>1.6E-2</v>
      </c>
      <c r="I41" s="19" t="s">
        <v>29</v>
      </c>
      <c r="J41" s="19">
        <v>1.6E-2</v>
      </c>
      <c r="K41" s="25"/>
      <c r="L41" s="26">
        <v>2.0800000000000003E-2</v>
      </c>
      <c r="M41" s="21">
        <v>44239</v>
      </c>
      <c r="N41" s="21"/>
      <c r="O41" s="21">
        <v>37778</v>
      </c>
      <c r="P41" s="27"/>
      <c r="Q41" s="27"/>
    </row>
    <row r="42" spans="1:17" ht="15" x14ac:dyDescent="0.25">
      <c r="A42" s="36">
        <v>40</v>
      </c>
      <c r="B42" s="11" t="s">
        <v>163</v>
      </c>
      <c r="C42" s="11" t="s">
        <v>164</v>
      </c>
      <c r="D42" s="11" t="s">
        <v>165</v>
      </c>
      <c r="E42" s="12" t="s">
        <v>153</v>
      </c>
      <c r="F42" s="13" t="s">
        <v>30</v>
      </c>
      <c r="G42" s="19">
        <v>2.5000000000000001E-2</v>
      </c>
      <c r="H42" s="19">
        <v>2.5000000000000001E-2</v>
      </c>
      <c r="I42" s="37">
        <v>2.5000000000000001E-2</v>
      </c>
      <c r="J42" s="19">
        <v>2.1000000000000001E-2</v>
      </c>
      <c r="K42" s="25" t="s">
        <v>33</v>
      </c>
      <c r="L42" s="26">
        <v>2.92E-2</v>
      </c>
      <c r="M42" s="21">
        <v>44239</v>
      </c>
      <c r="N42" s="21"/>
      <c r="O42" s="21">
        <v>38558</v>
      </c>
      <c r="P42" s="27"/>
      <c r="Q42" s="27"/>
    </row>
    <row r="43" spans="1:17" ht="15" x14ac:dyDescent="0.25">
      <c r="A43" s="36">
        <v>41</v>
      </c>
      <c r="B43" s="11" t="s">
        <v>166</v>
      </c>
      <c r="C43" s="11" t="s">
        <v>167</v>
      </c>
      <c r="D43" s="11" t="s">
        <v>168</v>
      </c>
      <c r="E43" s="12" t="s">
        <v>169</v>
      </c>
      <c r="F43" s="13" t="s">
        <v>76</v>
      </c>
      <c r="G43" s="19">
        <v>0</v>
      </c>
      <c r="H43" s="19"/>
      <c r="I43" s="19"/>
      <c r="J43" s="19"/>
      <c r="K43" s="25"/>
      <c r="L43" s="26">
        <v>0</v>
      </c>
      <c r="M43" s="21">
        <v>44239</v>
      </c>
      <c r="N43" s="21"/>
      <c r="O43" s="21">
        <v>43812</v>
      </c>
      <c r="P43" s="27"/>
      <c r="Q43" s="27"/>
    </row>
    <row r="44" spans="1:17" ht="15" x14ac:dyDescent="0.25">
      <c r="A44" s="36">
        <v>42</v>
      </c>
      <c r="B44" s="11" t="s">
        <v>170</v>
      </c>
      <c r="C44" s="11" t="s">
        <v>171</v>
      </c>
      <c r="D44" s="11" t="s">
        <v>172</v>
      </c>
      <c r="E44" s="12" t="s">
        <v>169</v>
      </c>
      <c r="F44" s="13" t="s">
        <v>76</v>
      </c>
      <c r="G44" s="19">
        <v>2E-3</v>
      </c>
      <c r="H44" s="19"/>
      <c r="I44" s="19"/>
      <c r="J44" s="19"/>
      <c r="K44" s="25"/>
      <c r="L44" s="26">
        <v>1E-3</v>
      </c>
      <c r="M44" s="21">
        <v>44239</v>
      </c>
      <c r="N44" s="21"/>
      <c r="O44" s="21">
        <v>43798</v>
      </c>
      <c r="P44" s="27"/>
      <c r="Q44" s="27"/>
    </row>
    <row r="45" spans="1:17" ht="15" x14ac:dyDescent="0.25">
      <c r="A45" s="36">
        <v>43</v>
      </c>
      <c r="B45" s="11" t="s">
        <v>173</v>
      </c>
      <c r="C45" s="11" t="s">
        <v>174</v>
      </c>
      <c r="D45" s="11" t="s">
        <v>175</v>
      </c>
      <c r="E45" s="12" t="s">
        <v>169</v>
      </c>
      <c r="F45" s="13" t="s">
        <v>76</v>
      </c>
      <c r="G45" s="19">
        <v>2E-3</v>
      </c>
      <c r="H45" s="19"/>
      <c r="I45" s="19"/>
      <c r="J45" s="19"/>
      <c r="K45" s="25"/>
      <c r="L45" s="26">
        <v>1.6000000000000001E-3</v>
      </c>
      <c r="M45" s="21">
        <v>44239</v>
      </c>
      <c r="N45" s="21"/>
      <c r="O45" s="21">
        <v>43798</v>
      </c>
      <c r="P45" s="27"/>
      <c r="Q45" s="27"/>
    </row>
    <row r="46" spans="1:17" ht="15" x14ac:dyDescent="0.25">
      <c r="A46" s="36">
        <v>44</v>
      </c>
      <c r="B46" s="11" t="s">
        <v>176</v>
      </c>
      <c r="C46" s="11" t="s">
        <v>177</v>
      </c>
      <c r="D46" s="11" t="s">
        <v>178</v>
      </c>
      <c r="E46" s="12" t="s">
        <v>169</v>
      </c>
      <c r="F46" s="13" t="s">
        <v>76</v>
      </c>
      <c r="G46" s="19">
        <v>3.0000000000000001E-3</v>
      </c>
      <c r="H46" s="19"/>
      <c r="I46" s="19"/>
      <c r="J46" s="19"/>
      <c r="K46" s="25"/>
      <c r="L46" s="26">
        <v>1.6000000000000001E-3</v>
      </c>
      <c r="M46" s="21">
        <v>44239</v>
      </c>
      <c r="N46" s="21"/>
      <c r="O46" s="21">
        <v>43798</v>
      </c>
      <c r="P46" s="27"/>
      <c r="Q46" s="27"/>
    </row>
    <row r="47" spans="1:17" ht="15" x14ac:dyDescent="0.25">
      <c r="A47" s="36">
        <v>45</v>
      </c>
      <c r="B47" s="11" t="s">
        <v>179</v>
      </c>
      <c r="C47" s="11" t="s">
        <v>180</v>
      </c>
      <c r="D47" s="11" t="s">
        <v>181</v>
      </c>
      <c r="E47" s="12" t="s">
        <v>169</v>
      </c>
      <c r="F47" s="13" t="s">
        <v>76</v>
      </c>
      <c r="G47" s="19">
        <v>3.0000000000000001E-3</v>
      </c>
      <c r="H47" s="19"/>
      <c r="I47" s="19"/>
      <c r="J47" s="19"/>
      <c r="K47" s="25"/>
      <c r="L47" s="26">
        <v>1.5E-3</v>
      </c>
      <c r="M47" s="21">
        <v>44239</v>
      </c>
      <c r="N47" s="21"/>
      <c r="O47" s="21">
        <v>43798</v>
      </c>
      <c r="P47" s="27"/>
      <c r="Q47" s="27"/>
    </row>
    <row r="48" spans="1:17" ht="15" x14ac:dyDescent="0.25">
      <c r="A48" s="36">
        <v>46</v>
      </c>
      <c r="B48" s="11" t="s">
        <v>182</v>
      </c>
      <c r="C48" s="11" t="s">
        <v>183</v>
      </c>
      <c r="D48" s="11" t="s">
        <v>184</v>
      </c>
      <c r="E48" s="12" t="s">
        <v>169</v>
      </c>
      <c r="F48" s="13" t="s">
        <v>76</v>
      </c>
      <c r="G48" s="19">
        <v>3.0000000000000001E-3</v>
      </c>
      <c r="H48" s="19"/>
      <c r="I48" s="19"/>
      <c r="J48" s="19"/>
      <c r="K48" s="25"/>
      <c r="L48" s="26">
        <v>1.1999999999999999E-3</v>
      </c>
      <c r="M48" s="21">
        <v>44239</v>
      </c>
      <c r="N48" s="21"/>
      <c r="O48" s="21">
        <v>43798</v>
      </c>
      <c r="P48" s="27"/>
      <c r="Q48" s="27"/>
    </row>
    <row r="49" spans="1:17" ht="15" x14ac:dyDescent="0.25">
      <c r="A49" s="36">
        <v>47</v>
      </c>
      <c r="B49" s="11" t="s">
        <v>185</v>
      </c>
      <c r="C49" s="11" t="s">
        <v>186</v>
      </c>
      <c r="D49" s="11" t="s">
        <v>187</v>
      </c>
      <c r="E49" s="12" t="s">
        <v>169</v>
      </c>
      <c r="F49" s="13" t="s">
        <v>76</v>
      </c>
      <c r="G49" s="19">
        <v>3.0000000000000001E-3</v>
      </c>
      <c r="H49" s="19"/>
      <c r="I49" s="19"/>
      <c r="J49" s="19"/>
      <c r="K49" s="25"/>
      <c r="L49" s="26">
        <v>5.9999999999999995E-4</v>
      </c>
      <c r="M49" s="21">
        <v>44239</v>
      </c>
      <c r="N49" s="21"/>
      <c r="O49" s="21">
        <v>43798</v>
      </c>
      <c r="P49" s="27"/>
      <c r="Q49" s="27"/>
    </row>
    <row r="50" spans="1:17" ht="15" x14ac:dyDescent="0.25">
      <c r="A50" s="36">
        <v>48</v>
      </c>
      <c r="B50" s="11" t="s">
        <v>188</v>
      </c>
      <c r="C50" s="11" t="s">
        <v>189</v>
      </c>
      <c r="D50" s="11" t="s">
        <v>190</v>
      </c>
      <c r="E50" s="12" t="s">
        <v>169</v>
      </c>
      <c r="F50" s="13" t="s">
        <v>76</v>
      </c>
      <c r="G50" s="19">
        <v>2E-3</v>
      </c>
      <c r="H50" s="19"/>
      <c r="I50" s="19"/>
      <c r="J50" s="19"/>
      <c r="K50" s="25"/>
      <c r="L50" s="26">
        <v>5.9999999999999995E-4</v>
      </c>
      <c r="M50" s="21">
        <v>44239</v>
      </c>
      <c r="N50" s="21"/>
      <c r="O50" s="21">
        <v>43798</v>
      </c>
      <c r="P50" s="27"/>
      <c r="Q50" s="27"/>
    </row>
    <row r="51" spans="1:17" ht="15" x14ac:dyDescent="0.25">
      <c r="A51" s="36">
        <v>49</v>
      </c>
      <c r="B51" s="11" t="s">
        <v>191</v>
      </c>
      <c r="C51" s="11" t="s">
        <v>192</v>
      </c>
      <c r="D51" s="11" t="s">
        <v>193</v>
      </c>
      <c r="E51" s="12" t="s">
        <v>169</v>
      </c>
      <c r="F51" s="13" t="s">
        <v>76</v>
      </c>
      <c r="G51" s="19">
        <v>0</v>
      </c>
      <c r="H51" s="19"/>
      <c r="I51" s="19"/>
      <c r="J51" s="19"/>
      <c r="K51" s="25"/>
      <c r="L51" s="26">
        <v>0</v>
      </c>
      <c r="M51" s="21">
        <v>44239</v>
      </c>
      <c r="N51" s="21"/>
      <c r="O51" s="21">
        <v>43803</v>
      </c>
      <c r="P51" s="27"/>
      <c r="Q51" s="27"/>
    </row>
    <row r="52" spans="1:17" ht="15" x14ac:dyDescent="0.25">
      <c r="A52" s="35"/>
      <c r="B52" s="11" t="s">
        <v>122</v>
      </c>
      <c r="C52" s="11" t="s">
        <v>123</v>
      </c>
      <c r="D52" s="11" t="s">
        <v>124</v>
      </c>
      <c r="E52" s="12" t="s">
        <v>75</v>
      </c>
      <c r="F52" s="13" t="s">
        <v>76</v>
      </c>
      <c r="G52" s="28" t="s">
        <v>31</v>
      </c>
      <c r="H52" s="25"/>
      <c r="I52" s="24"/>
      <c r="J52" s="24"/>
      <c r="K52" s="25"/>
      <c r="L52" s="26">
        <v>0.01</v>
      </c>
      <c r="M52" s="21">
        <v>44239</v>
      </c>
      <c r="N52" s="21"/>
      <c r="O52" s="21">
        <v>44028</v>
      </c>
      <c r="P52" s="34" t="s">
        <v>205</v>
      </c>
      <c r="Q52" s="27"/>
    </row>
    <row r="53" spans="1:17" ht="5.25" customHeight="1" x14ac:dyDescent="0.2"/>
    <row r="54" spans="1:17" x14ac:dyDescent="0.2">
      <c r="C54" s="33" t="s">
        <v>33</v>
      </c>
      <c r="D54" s="101" t="s">
        <v>197</v>
      </c>
      <c r="E54" s="101"/>
      <c r="F54" s="101"/>
      <c r="G54" s="101"/>
      <c r="H54" s="101"/>
      <c r="I54" s="101"/>
      <c r="J54" s="101"/>
      <c r="K54" s="101"/>
      <c r="L54" s="101"/>
      <c r="M54" s="101"/>
      <c r="N54" s="101"/>
      <c r="O54" s="101"/>
    </row>
    <row r="55" spans="1:17" x14ac:dyDescent="0.2">
      <c r="D55" s="101" t="s">
        <v>198</v>
      </c>
      <c r="E55" s="101"/>
      <c r="F55" s="101"/>
      <c r="G55" s="101"/>
      <c r="H55" s="101"/>
      <c r="I55" s="101"/>
      <c r="J55" s="101"/>
      <c r="K55" s="101"/>
      <c r="L55" s="101"/>
      <c r="M55" s="101"/>
      <c r="N55" s="101"/>
      <c r="O55" s="101"/>
    </row>
    <row r="56" spans="1:17" x14ac:dyDescent="0.2">
      <c r="D56" s="101" t="s">
        <v>201</v>
      </c>
      <c r="E56" s="101"/>
      <c r="F56" s="101"/>
      <c r="G56" s="101"/>
      <c r="H56" s="101"/>
      <c r="I56" s="101"/>
      <c r="J56" s="101"/>
      <c r="K56" s="101"/>
      <c r="L56" s="101"/>
      <c r="M56" s="101"/>
      <c r="N56" s="101"/>
      <c r="O56" s="101"/>
    </row>
    <row r="57" spans="1:17" x14ac:dyDescent="0.2">
      <c r="D57" s="101" t="s">
        <v>202</v>
      </c>
      <c r="E57" s="101"/>
      <c r="F57" s="101"/>
      <c r="G57" s="101"/>
      <c r="H57" s="101"/>
      <c r="I57" s="101"/>
      <c r="J57" s="101"/>
      <c r="K57" s="101"/>
      <c r="L57" s="101"/>
      <c r="M57" s="101"/>
      <c r="N57" s="101"/>
      <c r="O57" s="101"/>
    </row>
    <row r="58" spans="1:17" x14ac:dyDescent="0.2">
      <c r="D58" s="101" t="s">
        <v>209</v>
      </c>
      <c r="E58" s="101"/>
      <c r="F58" s="101"/>
      <c r="G58" s="101"/>
      <c r="H58" s="101"/>
      <c r="I58" s="101"/>
      <c r="J58" s="101"/>
      <c r="K58" s="101"/>
      <c r="L58" s="101"/>
      <c r="M58" s="101"/>
      <c r="N58" s="101"/>
      <c r="O58" s="101"/>
    </row>
    <row r="59" spans="1:17" ht="28.5" customHeight="1" x14ac:dyDescent="0.2">
      <c r="D59" s="101" t="s">
        <v>208</v>
      </c>
      <c r="E59" s="101"/>
      <c r="F59" s="101"/>
      <c r="G59" s="101"/>
      <c r="H59" s="101"/>
      <c r="I59" s="101"/>
      <c r="J59" s="101"/>
      <c r="K59" s="101"/>
      <c r="L59" s="101"/>
      <c r="M59" s="101"/>
      <c r="N59" s="101"/>
      <c r="O59" s="101"/>
    </row>
    <row r="60" spans="1:17" x14ac:dyDescent="0.2">
      <c r="C60" s="33" t="s">
        <v>205</v>
      </c>
      <c r="D60" s="101" t="s">
        <v>207</v>
      </c>
      <c r="E60" s="101"/>
      <c r="F60" s="101"/>
      <c r="G60" s="101"/>
      <c r="H60" s="101"/>
      <c r="I60" s="101"/>
      <c r="J60" s="101"/>
      <c r="K60" s="101"/>
      <c r="L60" s="101"/>
      <c r="M60" s="101"/>
      <c r="N60" s="101"/>
      <c r="O60" s="101"/>
    </row>
  </sheetData>
  <sheetProtection sheet="1" objects="1" scenarios="1"/>
  <mergeCells count="10">
    <mergeCell ref="D57:O57"/>
    <mergeCell ref="D58:O58"/>
    <mergeCell ref="D59:O59"/>
    <mergeCell ref="D60:O60"/>
    <mergeCell ref="B1:C1"/>
    <mergeCell ref="E1:F1"/>
    <mergeCell ref="G1:J1"/>
    <mergeCell ref="D54:O54"/>
    <mergeCell ref="D55:O55"/>
    <mergeCell ref="D56:O56"/>
  </mergeCells>
  <pageMargins left="0.35433070866141736" right="0.23" top="0.48" bottom="0.3" header="0.31496062992125984" footer="0.12"/>
  <pageSetup paperSize="9" scale="55" fitToHeight="0" orientation="landscape" r:id="rId1"/>
  <headerFooter>
    <oddFooter>&amp;LFundusze Inwestycyjne Pekao&amp;R&amp;P | &amp;N</oddFooter>
  </headerFooter>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52"/>
  <sheetViews>
    <sheetView zoomScaleNormal="100" workbookViewId="0">
      <pane xSplit="4" ySplit="2" topLeftCell="E3" activePane="bottomRight" state="frozen"/>
      <selection activeCell="E4" sqref="E4"/>
      <selection pane="topRight" activeCell="E4" sqref="E4"/>
      <selection pane="bottomLeft" activeCell="E4" sqref="E4"/>
      <selection pane="bottomRight" activeCell="E4" sqref="E4"/>
    </sheetView>
  </sheetViews>
  <sheetFormatPr defaultColWidth="0" defaultRowHeight="14.25" x14ac:dyDescent="0.2"/>
  <cols>
    <col min="1" max="1" width="9.5703125" style="1" customWidth="1"/>
    <col min="2" max="2" width="15.5703125" style="1" customWidth="1"/>
    <col min="3" max="3" width="19.42578125" style="1" customWidth="1"/>
    <col min="4" max="4" width="58.85546875" style="1" customWidth="1"/>
    <col min="5" max="5" width="35.85546875" style="1" customWidth="1"/>
    <col min="6" max="6" width="14.140625" style="1" customWidth="1"/>
    <col min="7" max="8" width="11.140625" style="1" customWidth="1"/>
    <col min="9" max="9" width="14.140625" style="1" customWidth="1"/>
    <col min="10" max="10" width="12.28515625" style="1" customWidth="1"/>
    <col min="11" max="11" width="13" style="1" customWidth="1"/>
    <col min="12" max="12" width="9.140625" style="1" customWidth="1"/>
    <col min="13" max="13" width="1.28515625" style="1" customWidth="1"/>
    <col min="14" max="14" width="9.140625" style="1" customWidth="1"/>
    <col min="15" max="16384" width="9.140625" style="1" hidden="1"/>
  </cols>
  <sheetData>
    <row r="1" spans="1:12" ht="54.75" customHeight="1" x14ac:dyDescent="0.2">
      <c r="B1" s="102"/>
      <c r="C1" s="102"/>
      <c r="D1" s="54"/>
      <c r="E1" s="111" t="s">
        <v>277</v>
      </c>
      <c r="F1" s="112"/>
      <c r="G1" s="104" t="s">
        <v>1</v>
      </c>
      <c r="H1" s="104"/>
      <c r="I1" s="104"/>
      <c r="J1" s="104"/>
      <c r="K1" s="55"/>
    </row>
    <row r="2" spans="1:12" s="9" customFormat="1" ht="64.5" customHeight="1" x14ac:dyDescent="0.25">
      <c r="A2" s="4" t="s">
        <v>2</v>
      </c>
      <c r="B2" s="5" t="s">
        <v>3</v>
      </c>
      <c r="C2" s="5" t="s">
        <v>4</v>
      </c>
      <c r="D2" s="5" t="s">
        <v>5</v>
      </c>
      <c r="E2" s="5" t="s">
        <v>6</v>
      </c>
      <c r="F2" s="6" t="s">
        <v>7</v>
      </c>
      <c r="G2" s="7" t="s">
        <v>8</v>
      </c>
      <c r="H2" s="7" t="s">
        <v>9</v>
      </c>
      <c r="I2" s="7" t="s">
        <v>10</v>
      </c>
      <c r="J2" s="7" t="s">
        <v>12</v>
      </c>
      <c r="K2" s="7" t="s">
        <v>23</v>
      </c>
      <c r="L2" s="8" t="s">
        <v>24</v>
      </c>
    </row>
    <row r="3" spans="1:12" s="11" customFormat="1" ht="15" x14ac:dyDescent="0.25">
      <c r="A3" s="36">
        <v>1</v>
      </c>
      <c r="B3" s="11" t="s">
        <v>26</v>
      </c>
      <c r="C3" s="11" t="s">
        <v>27</v>
      </c>
      <c r="D3" s="11" t="s">
        <v>28</v>
      </c>
      <c r="E3" s="12" t="s">
        <v>29</v>
      </c>
      <c r="F3" s="13" t="s">
        <v>30</v>
      </c>
      <c r="G3" s="19">
        <v>1.7999999999999999E-2</v>
      </c>
      <c r="H3" s="19">
        <v>1.7999999999999999E-2</v>
      </c>
      <c r="I3" s="37">
        <v>1.7999999999999999E-2</v>
      </c>
      <c r="J3" s="19">
        <v>1.7999999999999999E-2</v>
      </c>
      <c r="K3" s="21">
        <v>40269</v>
      </c>
      <c r="L3" s="23"/>
    </row>
    <row r="4" spans="1:12" s="11" customFormat="1" ht="15" x14ac:dyDescent="0.25">
      <c r="A4" s="36">
        <f t="shared" ref="A4:A40" si="0">+A3+1</f>
        <v>2</v>
      </c>
      <c r="B4" s="11" t="s">
        <v>35</v>
      </c>
      <c r="C4" s="11" t="s">
        <v>36</v>
      </c>
      <c r="D4" s="11" t="s">
        <v>37</v>
      </c>
      <c r="E4" s="12" t="s">
        <v>38</v>
      </c>
      <c r="F4" s="13" t="s">
        <v>30</v>
      </c>
      <c r="G4" s="19">
        <v>3.5000000000000003E-2</v>
      </c>
      <c r="H4" s="19">
        <v>3.5999999999999997E-2</v>
      </c>
      <c r="I4" s="37">
        <f>+Tabela323567[[#This Row],[WKC
A]]</f>
        <v>3.5999999999999997E-2</v>
      </c>
      <c r="J4" s="19">
        <v>2.5999999999999999E-2</v>
      </c>
      <c r="K4" s="21">
        <v>40535</v>
      </c>
      <c r="L4" s="23"/>
    </row>
    <row r="5" spans="1:12" s="11" customFormat="1" ht="15" x14ac:dyDescent="0.25">
      <c r="A5" s="36">
        <f t="shared" si="0"/>
        <v>3</v>
      </c>
      <c r="B5" s="11" t="s">
        <v>39</v>
      </c>
      <c r="C5" s="11" t="s">
        <v>40</v>
      </c>
      <c r="D5" s="11" t="s">
        <v>41</v>
      </c>
      <c r="E5" s="12" t="s">
        <v>38</v>
      </c>
      <c r="F5" s="13" t="s">
        <v>30</v>
      </c>
      <c r="G5" s="19">
        <v>3.4000000000000002E-2</v>
      </c>
      <c r="H5" s="19">
        <v>3.5999999999999997E-2</v>
      </c>
      <c r="I5" s="19">
        <v>0.03</v>
      </c>
      <c r="J5" s="19">
        <v>2.5000000000000001E-2</v>
      </c>
      <c r="K5" s="21">
        <v>35051</v>
      </c>
      <c r="L5" s="27"/>
    </row>
    <row r="6" spans="1:12" s="11" customFormat="1" ht="15" x14ac:dyDescent="0.25">
      <c r="A6" s="36">
        <f t="shared" si="0"/>
        <v>4</v>
      </c>
      <c r="B6" s="11" t="s">
        <v>42</v>
      </c>
      <c r="C6" s="11" t="s">
        <v>43</v>
      </c>
      <c r="D6" s="11" t="s">
        <v>44</v>
      </c>
      <c r="E6" s="12" t="s">
        <v>38</v>
      </c>
      <c r="F6" s="13" t="s">
        <v>30</v>
      </c>
      <c r="G6" s="19">
        <v>3.2000000000000001E-2</v>
      </c>
      <c r="H6" s="19">
        <v>3.3000000000000002E-2</v>
      </c>
      <c r="I6" s="37">
        <f>+Tabela323567[[#This Row],[WKC
A]]</f>
        <v>3.3000000000000002E-2</v>
      </c>
      <c r="J6" s="19">
        <v>0.02</v>
      </c>
      <c r="K6" s="21">
        <v>41082</v>
      </c>
      <c r="L6" s="23"/>
    </row>
    <row r="7" spans="1:12" s="11" customFormat="1" ht="15" x14ac:dyDescent="0.25">
      <c r="A7" s="36">
        <f t="shared" si="0"/>
        <v>5</v>
      </c>
      <c r="B7" s="11" t="s">
        <v>45</v>
      </c>
      <c r="C7" s="11" t="s">
        <v>46</v>
      </c>
      <c r="D7" s="11" t="s">
        <v>47</v>
      </c>
      <c r="E7" s="12" t="s">
        <v>38</v>
      </c>
      <c r="F7" s="13" t="s">
        <v>30</v>
      </c>
      <c r="G7" s="19">
        <v>3.5000000000000003E-2</v>
      </c>
      <c r="H7" s="19">
        <v>3.5999999999999997E-2</v>
      </c>
      <c r="I7" s="37">
        <f>+Tabela323567[[#This Row],[WKC
A]]</f>
        <v>3.5999999999999997E-2</v>
      </c>
      <c r="J7" s="19">
        <v>2.5000000000000001E-2</v>
      </c>
      <c r="K7" s="21">
        <v>40928</v>
      </c>
      <c r="L7" s="23"/>
    </row>
    <row r="8" spans="1:12" s="11" customFormat="1" ht="15" x14ac:dyDescent="0.25">
      <c r="A8" s="36">
        <f t="shared" si="0"/>
        <v>6</v>
      </c>
      <c r="B8" s="11" t="s">
        <v>48</v>
      </c>
      <c r="C8" s="11" t="s">
        <v>49</v>
      </c>
      <c r="D8" s="11" t="s">
        <v>50</v>
      </c>
      <c r="E8" s="12" t="s">
        <v>38</v>
      </c>
      <c r="F8" s="13" t="s">
        <v>30</v>
      </c>
      <c r="G8" s="19">
        <v>1.4E-2</v>
      </c>
      <c r="H8" s="19">
        <v>1.4E-2</v>
      </c>
      <c r="I8" s="37">
        <f>+Tabela323567[[#This Row],[WKC
A]]</f>
        <v>1.4E-2</v>
      </c>
      <c r="J8" s="19">
        <v>1.4E-2</v>
      </c>
      <c r="K8" s="21">
        <v>37151</v>
      </c>
      <c r="L8" s="27"/>
    </row>
    <row r="9" spans="1:12" s="11" customFormat="1" ht="15" x14ac:dyDescent="0.25">
      <c r="A9" s="36">
        <f t="shared" si="0"/>
        <v>7</v>
      </c>
      <c r="B9" s="11" t="s">
        <v>51</v>
      </c>
      <c r="C9" s="11" t="s">
        <v>52</v>
      </c>
      <c r="D9" s="11" t="s">
        <v>53</v>
      </c>
      <c r="E9" s="12" t="s">
        <v>38</v>
      </c>
      <c r="F9" s="13" t="s">
        <v>30</v>
      </c>
      <c r="G9" s="19">
        <v>1.7999999999999999E-2</v>
      </c>
      <c r="H9" s="19">
        <v>1.9E-2</v>
      </c>
      <c r="I9" s="37">
        <f>+Tabela323567[[#This Row],[WKC
A]]</f>
        <v>1.9E-2</v>
      </c>
      <c r="J9" s="19">
        <v>1.4E-2</v>
      </c>
      <c r="K9" s="21">
        <v>41528</v>
      </c>
      <c r="L9" s="23"/>
    </row>
    <row r="10" spans="1:12" s="11" customFormat="1" ht="15" x14ac:dyDescent="0.25">
      <c r="A10" s="36">
        <f t="shared" si="0"/>
        <v>8</v>
      </c>
      <c r="B10" s="11" t="s">
        <v>54</v>
      </c>
      <c r="C10" s="11" t="s">
        <v>55</v>
      </c>
      <c r="D10" s="11" t="s">
        <v>56</v>
      </c>
      <c r="E10" s="12" t="s">
        <v>38</v>
      </c>
      <c r="F10" s="13" t="s">
        <v>30</v>
      </c>
      <c r="G10" s="19">
        <v>3.5999999999999997E-2</v>
      </c>
      <c r="H10" s="19">
        <v>3.5999999999999997E-2</v>
      </c>
      <c r="I10" s="37">
        <f>+Tabela323567[[#This Row],[WKC
A]]</f>
        <v>3.5999999999999997E-2</v>
      </c>
      <c r="J10" s="19">
        <v>2.5999999999999999E-2</v>
      </c>
      <c r="K10" s="21">
        <v>38558</v>
      </c>
      <c r="L10" s="27"/>
    </row>
    <row r="11" spans="1:12" s="11" customFormat="1" ht="15" x14ac:dyDescent="0.25">
      <c r="A11" s="36">
        <f t="shared" si="0"/>
        <v>9</v>
      </c>
      <c r="B11" s="11" t="s">
        <v>57</v>
      </c>
      <c r="C11" s="11" t="s">
        <v>58</v>
      </c>
      <c r="D11" s="11" t="s">
        <v>59</v>
      </c>
      <c r="E11" s="12" t="s">
        <v>38</v>
      </c>
      <c r="F11" s="13" t="s">
        <v>30</v>
      </c>
      <c r="G11" s="19">
        <v>1.9E-2</v>
      </c>
      <c r="H11" s="19">
        <v>0.02</v>
      </c>
      <c r="I11" s="37">
        <f>+Tabela323567[[#This Row],[WKC
A]]</f>
        <v>0.02</v>
      </c>
      <c r="J11" s="19">
        <v>1.4E-2</v>
      </c>
      <c r="K11" s="21">
        <v>41094</v>
      </c>
      <c r="L11" s="23"/>
    </row>
    <row r="12" spans="1:12" s="11" customFormat="1" ht="15" x14ac:dyDescent="0.25">
      <c r="A12" s="36">
        <f t="shared" si="0"/>
        <v>10</v>
      </c>
      <c r="B12" s="11" t="s">
        <v>60</v>
      </c>
      <c r="C12" s="11" t="s">
        <v>61</v>
      </c>
      <c r="D12" s="11" t="s">
        <v>62</v>
      </c>
      <c r="E12" s="12" t="s">
        <v>38</v>
      </c>
      <c r="F12" s="13" t="s">
        <v>30</v>
      </c>
      <c r="G12" s="19">
        <v>0.02</v>
      </c>
      <c r="H12" s="19">
        <v>0.02</v>
      </c>
      <c r="I12" s="19">
        <v>0.02</v>
      </c>
      <c r="J12" s="19">
        <v>0.02</v>
      </c>
      <c r="K12" s="21">
        <v>34863</v>
      </c>
      <c r="L12" s="27"/>
    </row>
    <row r="13" spans="1:12" s="11" customFormat="1" ht="15" x14ac:dyDescent="0.25">
      <c r="A13" s="36">
        <f t="shared" si="0"/>
        <v>11</v>
      </c>
      <c r="B13" s="11" t="s">
        <v>63</v>
      </c>
      <c r="C13" s="11" t="s">
        <v>64</v>
      </c>
      <c r="D13" s="11" t="s">
        <v>65</v>
      </c>
      <c r="E13" s="12" t="s">
        <v>38</v>
      </c>
      <c r="F13" s="13" t="s">
        <v>30</v>
      </c>
      <c r="G13" s="19">
        <v>3.4000000000000002E-2</v>
      </c>
      <c r="H13" s="19">
        <v>3.4000000000000002E-2</v>
      </c>
      <c r="I13" s="37">
        <f>+Tabela323567[[#This Row],[WKC
A]]</f>
        <v>3.4000000000000002E-2</v>
      </c>
      <c r="J13" s="19">
        <v>2.3E-2</v>
      </c>
      <c r="K13" s="21">
        <v>35324</v>
      </c>
      <c r="L13" s="27"/>
    </row>
    <row r="14" spans="1:12" s="11" customFormat="1" ht="15" x14ac:dyDescent="0.25">
      <c r="A14" s="36">
        <f t="shared" si="0"/>
        <v>12</v>
      </c>
      <c r="B14" s="11" t="s">
        <v>66</v>
      </c>
      <c r="C14" s="11" t="s">
        <v>67</v>
      </c>
      <c r="D14" s="11" t="s">
        <v>68</v>
      </c>
      <c r="E14" s="12" t="s">
        <v>38</v>
      </c>
      <c r="F14" s="13" t="s">
        <v>30</v>
      </c>
      <c r="G14" s="19">
        <v>3.5000000000000003E-2</v>
      </c>
      <c r="H14" s="19">
        <v>3.5999999999999997E-2</v>
      </c>
      <c r="I14" s="19">
        <v>3.1E-2</v>
      </c>
      <c r="J14" s="19">
        <v>2.5999999999999999E-2</v>
      </c>
      <c r="K14" s="21">
        <v>33813</v>
      </c>
      <c r="L14" s="27"/>
    </row>
    <row r="15" spans="1:12" s="11" customFormat="1" ht="15" x14ac:dyDescent="0.25">
      <c r="A15" s="36">
        <f t="shared" si="0"/>
        <v>13</v>
      </c>
      <c r="B15" s="11" t="s">
        <v>72</v>
      </c>
      <c r="C15" s="11" t="s">
        <v>73</v>
      </c>
      <c r="D15" s="11" t="s">
        <v>74</v>
      </c>
      <c r="E15" s="12" t="s">
        <v>75</v>
      </c>
      <c r="F15" s="13" t="s">
        <v>76</v>
      </c>
      <c r="G15" s="19">
        <v>3.5000000000000003E-2</v>
      </c>
      <c r="H15" s="19">
        <v>3.5000000000000003E-2</v>
      </c>
      <c r="I15" s="19" t="s">
        <v>29</v>
      </c>
      <c r="J15" s="19" t="s">
        <v>29</v>
      </c>
      <c r="K15" s="21">
        <v>39182</v>
      </c>
      <c r="L15" s="27"/>
    </row>
    <row r="16" spans="1:12" s="11" customFormat="1" ht="15" x14ac:dyDescent="0.25">
      <c r="A16" s="36">
        <f t="shared" si="0"/>
        <v>14</v>
      </c>
      <c r="B16" s="11" t="s">
        <v>77</v>
      </c>
      <c r="C16" s="11" t="s">
        <v>78</v>
      </c>
      <c r="D16" s="11" t="s">
        <v>79</v>
      </c>
      <c r="E16" s="12" t="s">
        <v>75</v>
      </c>
      <c r="F16" s="13" t="s">
        <v>76</v>
      </c>
      <c r="G16" s="19">
        <v>3.6999999999999998E-2</v>
      </c>
      <c r="H16" s="19">
        <v>3.6999999999999998E-2</v>
      </c>
      <c r="I16" s="19" t="s">
        <v>29</v>
      </c>
      <c r="J16" s="19" t="s">
        <v>29</v>
      </c>
      <c r="K16" s="21">
        <v>39238</v>
      </c>
      <c r="L16" s="27"/>
    </row>
    <row r="17" spans="1:12" s="11" customFormat="1" ht="15" x14ac:dyDescent="0.25">
      <c r="A17" s="36">
        <f t="shared" si="0"/>
        <v>15</v>
      </c>
      <c r="B17" s="11" t="s">
        <v>80</v>
      </c>
      <c r="C17" s="11" t="s">
        <v>81</v>
      </c>
      <c r="D17" s="11" t="s">
        <v>82</v>
      </c>
      <c r="E17" s="12" t="s">
        <v>75</v>
      </c>
      <c r="F17" s="13" t="s">
        <v>76</v>
      </c>
      <c r="G17" s="19">
        <v>3.5999999999999997E-2</v>
      </c>
      <c r="H17" s="19">
        <v>3.5999999999999997E-2</v>
      </c>
      <c r="I17" s="19" t="s">
        <v>29</v>
      </c>
      <c r="J17" s="19" t="s">
        <v>29</v>
      </c>
      <c r="K17" s="21">
        <v>39143</v>
      </c>
      <c r="L17" s="27"/>
    </row>
    <row r="18" spans="1:12" ht="15" x14ac:dyDescent="0.25">
      <c r="A18" s="36">
        <f t="shared" si="0"/>
        <v>16</v>
      </c>
      <c r="B18" s="11" t="s">
        <v>83</v>
      </c>
      <c r="C18" s="11" t="s">
        <v>84</v>
      </c>
      <c r="D18" s="11" t="s">
        <v>276</v>
      </c>
      <c r="E18" s="12" t="s">
        <v>75</v>
      </c>
      <c r="F18" s="13" t="s">
        <v>76</v>
      </c>
      <c r="G18" s="19">
        <v>1.6E-2</v>
      </c>
      <c r="H18" s="19">
        <v>1.6E-2</v>
      </c>
      <c r="I18" s="19" t="s">
        <v>29</v>
      </c>
      <c r="J18" s="19" t="s">
        <v>29</v>
      </c>
      <c r="K18" s="21">
        <v>42170</v>
      </c>
      <c r="L18" s="23"/>
    </row>
    <row r="19" spans="1:12" ht="15" x14ac:dyDescent="0.25">
      <c r="A19" s="36">
        <f t="shared" si="0"/>
        <v>17</v>
      </c>
      <c r="B19" s="11" t="s">
        <v>86</v>
      </c>
      <c r="C19" s="11" t="s">
        <v>87</v>
      </c>
      <c r="D19" s="11" t="s">
        <v>275</v>
      </c>
      <c r="E19" s="12" t="s">
        <v>75</v>
      </c>
      <c r="F19" s="13" t="s">
        <v>76</v>
      </c>
      <c r="G19" s="19">
        <v>1.7000000000000001E-2</v>
      </c>
      <c r="H19" s="19">
        <v>1.7000000000000001E-2</v>
      </c>
      <c r="I19" s="19" t="s">
        <v>29</v>
      </c>
      <c r="J19" s="19" t="s">
        <v>29</v>
      </c>
      <c r="K19" s="21">
        <v>42046</v>
      </c>
      <c r="L19" s="23"/>
    </row>
    <row r="20" spans="1:12" ht="15" x14ac:dyDescent="0.25">
      <c r="A20" s="36">
        <f t="shared" si="0"/>
        <v>18</v>
      </c>
      <c r="B20" s="11" t="s">
        <v>89</v>
      </c>
      <c r="C20" s="11" t="s">
        <v>90</v>
      </c>
      <c r="D20" s="11" t="s">
        <v>91</v>
      </c>
      <c r="E20" s="12" t="s">
        <v>75</v>
      </c>
      <c r="F20" s="13" t="s">
        <v>76</v>
      </c>
      <c r="G20" s="19">
        <v>1.0999999999999999E-2</v>
      </c>
      <c r="H20" s="19">
        <v>1.0999999999999999E-2</v>
      </c>
      <c r="I20" s="19" t="s">
        <v>29</v>
      </c>
      <c r="J20" s="19" t="s">
        <v>29</v>
      </c>
      <c r="K20" s="21">
        <v>43166</v>
      </c>
      <c r="L20" s="23"/>
    </row>
    <row r="21" spans="1:12" ht="15" x14ac:dyDescent="0.25">
      <c r="A21" s="36">
        <f t="shared" si="0"/>
        <v>19</v>
      </c>
      <c r="B21" s="11" t="s">
        <v>92</v>
      </c>
      <c r="C21" s="11" t="s">
        <v>93</v>
      </c>
      <c r="D21" s="11" t="s">
        <v>94</v>
      </c>
      <c r="E21" s="12" t="s">
        <v>75</v>
      </c>
      <c r="F21" s="13" t="s">
        <v>76</v>
      </c>
      <c r="G21" s="19">
        <v>2.8000000000000001E-2</v>
      </c>
      <c r="H21" s="19">
        <v>2.8000000000000001E-2</v>
      </c>
      <c r="I21" s="19" t="s">
        <v>29</v>
      </c>
      <c r="J21" s="19" t="s">
        <v>29</v>
      </c>
      <c r="K21" s="21">
        <v>38901</v>
      </c>
      <c r="L21" s="27"/>
    </row>
    <row r="22" spans="1:12" ht="15" x14ac:dyDescent="0.25">
      <c r="A22" s="36">
        <f t="shared" si="0"/>
        <v>20</v>
      </c>
      <c r="B22" s="11" t="s">
        <v>95</v>
      </c>
      <c r="C22" s="11" t="s">
        <v>96</v>
      </c>
      <c r="D22" s="11" t="s">
        <v>97</v>
      </c>
      <c r="E22" s="12" t="s">
        <v>75</v>
      </c>
      <c r="F22" s="13" t="s">
        <v>76</v>
      </c>
      <c r="G22" s="19">
        <v>2.7E-2</v>
      </c>
      <c r="H22" s="19">
        <v>2.7E-2</v>
      </c>
      <c r="I22" s="19" t="s">
        <v>29</v>
      </c>
      <c r="J22" s="19" t="s">
        <v>29</v>
      </c>
      <c r="K22" s="21">
        <v>38842</v>
      </c>
      <c r="L22" s="27"/>
    </row>
    <row r="23" spans="1:12" ht="15" x14ac:dyDescent="0.25">
      <c r="A23" s="36">
        <f t="shared" si="0"/>
        <v>21</v>
      </c>
      <c r="B23" s="11" t="s">
        <v>98</v>
      </c>
      <c r="C23" s="11" t="s">
        <v>99</v>
      </c>
      <c r="D23" s="11" t="s">
        <v>100</v>
      </c>
      <c r="E23" s="12" t="s">
        <v>75</v>
      </c>
      <c r="F23" s="13" t="s">
        <v>76</v>
      </c>
      <c r="G23" s="19">
        <v>8.9999999999999993E-3</v>
      </c>
      <c r="H23" s="19">
        <v>8.9999999999999993E-3</v>
      </c>
      <c r="I23" s="19" t="s">
        <v>29</v>
      </c>
      <c r="J23" s="19" t="s">
        <v>29</v>
      </c>
      <c r="K23" s="21">
        <v>42501</v>
      </c>
      <c r="L23" s="23"/>
    </row>
    <row r="24" spans="1:12" ht="15" x14ac:dyDescent="0.25">
      <c r="A24" s="36">
        <f t="shared" si="0"/>
        <v>22</v>
      </c>
      <c r="B24" s="11" t="s">
        <v>101</v>
      </c>
      <c r="C24" s="11" t="s">
        <v>102</v>
      </c>
      <c r="D24" s="11" t="s">
        <v>103</v>
      </c>
      <c r="E24" s="12" t="s">
        <v>75</v>
      </c>
      <c r="F24" s="13" t="s">
        <v>76</v>
      </c>
      <c r="G24" s="19">
        <v>2.3E-2</v>
      </c>
      <c r="H24" s="19">
        <v>2.3E-2</v>
      </c>
      <c r="I24" s="19" t="s">
        <v>29</v>
      </c>
      <c r="J24" s="19" t="s">
        <v>29</v>
      </c>
      <c r="K24" s="21">
        <v>41829</v>
      </c>
      <c r="L24" s="23"/>
    </row>
    <row r="25" spans="1:12" ht="15" x14ac:dyDescent="0.25">
      <c r="A25" s="36">
        <f t="shared" si="0"/>
        <v>23</v>
      </c>
      <c r="B25" s="11" t="s">
        <v>104</v>
      </c>
      <c r="C25" s="11" t="s">
        <v>105</v>
      </c>
      <c r="D25" s="11" t="s">
        <v>106</v>
      </c>
      <c r="E25" s="12" t="s">
        <v>75</v>
      </c>
      <c r="F25" s="13" t="s">
        <v>76</v>
      </c>
      <c r="G25" s="19">
        <v>2.1999999999999999E-2</v>
      </c>
      <c r="H25" s="19">
        <v>2.1999999999999999E-2</v>
      </c>
      <c r="I25" s="19" t="s">
        <v>29</v>
      </c>
      <c r="J25" s="19" t="s">
        <v>29</v>
      </c>
      <c r="K25" s="21">
        <v>39378</v>
      </c>
      <c r="L25" s="23"/>
    </row>
    <row r="26" spans="1:12" ht="15" x14ac:dyDescent="0.25">
      <c r="A26" s="36">
        <f t="shared" si="0"/>
        <v>24</v>
      </c>
      <c r="B26" s="11" t="s">
        <v>107</v>
      </c>
      <c r="C26" s="11" t="s">
        <v>108</v>
      </c>
      <c r="D26" s="11" t="s">
        <v>109</v>
      </c>
      <c r="E26" s="12" t="s">
        <v>75</v>
      </c>
      <c r="F26" s="13" t="s">
        <v>76</v>
      </c>
      <c r="G26" s="19">
        <v>1.0999999999999999E-2</v>
      </c>
      <c r="H26" s="19">
        <v>1.0999999999999999E-2</v>
      </c>
      <c r="I26" s="19" t="s">
        <v>29</v>
      </c>
      <c r="J26" s="19" t="s">
        <v>29</v>
      </c>
      <c r="K26" s="21">
        <v>40164</v>
      </c>
      <c r="L26" s="23"/>
    </row>
    <row r="27" spans="1:12" ht="15" x14ac:dyDescent="0.25">
      <c r="A27" s="36">
        <f t="shared" si="0"/>
        <v>25</v>
      </c>
      <c r="B27" s="11" t="s">
        <v>110</v>
      </c>
      <c r="C27" s="11" t="s">
        <v>111</v>
      </c>
      <c r="D27" s="11" t="s">
        <v>112</v>
      </c>
      <c r="E27" s="12" t="s">
        <v>75</v>
      </c>
      <c r="F27" s="13" t="s">
        <v>76</v>
      </c>
      <c r="G27" s="19">
        <v>2.4E-2</v>
      </c>
      <c r="H27" s="19">
        <v>2.4E-2</v>
      </c>
      <c r="I27" s="19" t="s">
        <v>29</v>
      </c>
      <c r="J27" s="19" t="s">
        <v>29</v>
      </c>
      <c r="K27" s="21">
        <v>39644</v>
      </c>
      <c r="L27" s="23"/>
    </row>
    <row r="28" spans="1:12" ht="15" x14ac:dyDescent="0.25">
      <c r="A28" s="36">
        <f t="shared" si="0"/>
        <v>26</v>
      </c>
      <c r="B28" s="11" t="s">
        <v>113</v>
      </c>
      <c r="C28" s="11" t="s">
        <v>114</v>
      </c>
      <c r="D28" s="11" t="s">
        <v>115</v>
      </c>
      <c r="E28" s="12" t="s">
        <v>75</v>
      </c>
      <c r="F28" s="13" t="s">
        <v>76</v>
      </c>
      <c r="G28" s="19">
        <v>2.9000000000000001E-2</v>
      </c>
      <c r="H28" s="19">
        <v>2.9000000000000001E-2</v>
      </c>
      <c r="I28" s="19" t="s">
        <v>29</v>
      </c>
      <c r="J28" s="19" t="s">
        <v>29</v>
      </c>
      <c r="K28" s="21">
        <v>42016</v>
      </c>
      <c r="L28" s="23"/>
    </row>
    <row r="29" spans="1:12" ht="15" x14ac:dyDescent="0.25">
      <c r="A29" s="36">
        <f t="shared" si="0"/>
        <v>27</v>
      </c>
      <c r="B29" s="11" t="s">
        <v>116</v>
      </c>
      <c r="C29" s="11" t="s">
        <v>117</v>
      </c>
      <c r="D29" s="11" t="s">
        <v>118</v>
      </c>
      <c r="E29" s="12" t="s">
        <v>75</v>
      </c>
      <c r="F29" s="13" t="s">
        <v>76</v>
      </c>
      <c r="G29" s="19">
        <v>2.5999999999999999E-2</v>
      </c>
      <c r="H29" s="19">
        <v>2.5999999999999999E-2</v>
      </c>
      <c r="I29" s="19" t="s">
        <v>29</v>
      </c>
      <c r="J29" s="19" t="s">
        <v>29</v>
      </c>
      <c r="K29" s="21">
        <v>41598</v>
      </c>
      <c r="L29" s="23"/>
    </row>
    <row r="30" spans="1:12" ht="15" x14ac:dyDescent="0.25">
      <c r="A30" s="36">
        <f t="shared" si="0"/>
        <v>28</v>
      </c>
      <c r="B30" s="11" t="s">
        <v>131</v>
      </c>
      <c r="C30" s="11" t="s">
        <v>132</v>
      </c>
      <c r="D30" s="11" t="s">
        <v>133</v>
      </c>
      <c r="E30" s="12" t="s">
        <v>134</v>
      </c>
      <c r="F30" s="13" t="s">
        <v>76</v>
      </c>
      <c r="G30" s="19">
        <v>1.9E-2</v>
      </c>
      <c r="H30" s="19">
        <v>1.9E-2</v>
      </c>
      <c r="I30" s="19" t="s">
        <v>29</v>
      </c>
      <c r="J30" s="19" t="s">
        <v>29</v>
      </c>
      <c r="K30" s="21">
        <v>40780</v>
      </c>
      <c r="L30" s="23"/>
    </row>
    <row r="31" spans="1:12" ht="15" x14ac:dyDescent="0.25">
      <c r="A31" s="36">
        <f t="shared" si="0"/>
        <v>29</v>
      </c>
      <c r="B31" s="11" t="s">
        <v>135</v>
      </c>
      <c r="C31" s="11" t="s">
        <v>136</v>
      </c>
      <c r="D31" s="11" t="s">
        <v>137</v>
      </c>
      <c r="E31" s="12" t="s">
        <v>134</v>
      </c>
      <c r="F31" s="13" t="s">
        <v>76</v>
      </c>
      <c r="G31" s="19">
        <v>2.5999999999999999E-2</v>
      </c>
      <c r="H31" s="19">
        <v>2.5999999999999999E-2</v>
      </c>
      <c r="I31" s="19" t="s">
        <v>29</v>
      </c>
      <c r="J31" s="19" t="s">
        <v>29</v>
      </c>
      <c r="K31" s="21">
        <v>39738</v>
      </c>
      <c r="L31" s="23"/>
    </row>
    <row r="32" spans="1:12" ht="15" x14ac:dyDescent="0.25">
      <c r="A32" s="36">
        <f t="shared" si="0"/>
        <v>30</v>
      </c>
      <c r="B32" s="11" t="s">
        <v>138</v>
      </c>
      <c r="C32" s="11" t="s">
        <v>139</v>
      </c>
      <c r="D32" s="11" t="s">
        <v>140</v>
      </c>
      <c r="E32" s="12" t="s">
        <v>134</v>
      </c>
      <c r="F32" s="13" t="s">
        <v>76</v>
      </c>
      <c r="G32" s="19">
        <v>2.5999999999999999E-2</v>
      </c>
      <c r="H32" s="19">
        <v>2.5999999999999999E-2</v>
      </c>
      <c r="I32" s="19" t="s">
        <v>29</v>
      </c>
      <c r="J32" s="19" t="s">
        <v>29</v>
      </c>
      <c r="K32" s="21">
        <v>42774</v>
      </c>
      <c r="L32" s="23"/>
    </row>
    <row r="33" spans="1:12" ht="15" x14ac:dyDescent="0.25">
      <c r="A33" s="36">
        <f t="shared" si="0"/>
        <v>31</v>
      </c>
      <c r="B33" s="11" t="s">
        <v>141</v>
      </c>
      <c r="C33" s="11" t="s">
        <v>142</v>
      </c>
      <c r="D33" s="11" t="s">
        <v>143</v>
      </c>
      <c r="E33" s="12" t="s">
        <v>134</v>
      </c>
      <c r="F33" s="13" t="s">
        <v>76</v>
      </c>
      <c r="G33" s="19">
        <v>1.7999999999999999E-2</v>
      </c>
      <c r="H33" s="19">
        <v>1.7999999999999999E-2</v>
      </c>
      <c r="I33" s="19" t="s">
        <v>29</v>
      </c>
      <c r="J33" s="19" t="s">
        <v>29</v>
      </c>
      <c r="K33" s="21">
        <v>42263</v>
      </c>
      <c r="L33" s="23"/>
    </row>
    <row r="34" spans="1:12" ht="15" x14ac:dyDescent="0.25">
      <c r="A34" s="36">
        <f t="shared" si="0"/>
        <v>32</v>
      </c>
      <c r="B34" s="11" t="s">
        <v>144</v>
      </c>
      <c r="C34" s="11" t="s">
        <v>145</v>
      </c>
      <c r="D34" s="11" t="s">
        <v>146</v>
      </c>
      <c r="E34" s="12" t="s">
        <v>134</v>
      </c>
      <c r="F34" s="13" t="s">
        <v>76</v>
      </c>
      <c r="G34" s="19">
        <v>1.4999999999999999E-2</v>
      </c>
      <c r="H34" s="19">
        <v>1.4999999999999999E-2</v>
      </c>
      <c r="I34" s="19" t="s">
        <v>29</v>
      </c>
      <c r="J34" s="19" t="s">
        <v>29</v>
      </c>
      <c r="K34" s="21">
        <v>39925</v>
      </c>
      <c r="L34" s="23"/>
    </row>
    <row r="35" spans="1:12" ht="15" x14ac:dyDescent="0.25">
      <c r="A35" s="36">
        <f t="shared" si="0"/>
        <v>33</v>
      </c>
      <c r="B35" s="11" t="s">
        <v>147</v>
      </c>
      <c r="C35" s="11" t="s">
        <v>148</v>
      </c>
      <c r="D35" s="11" t="s">
        <v>149</v>
      </c>
      <c r="E35" s="12" t="s">
        <v>134</v>
      </c>
      <c r="F35" s="13" t="s">
        <v>76</v>
      </c>
      <c r="G35" s="19">
        <v>1.0999999999999999E-2</v>
      </c>
      <c r="H35" s="19">
        <v>1.0999999999999999E-2</v>
      </c>
      <c r="I35" s="19" t="s">
        <v>29</v>
      </c>
      <c r="J35" s="19" t="s">
        <v>29</v>
      </c>
      <c r="K35" s="21">
        <v>40921</v>
      </c>
      <c r="L35" s="23"/>
    </row>
    <row r="36" spans="1:12" ht="15" x14ac:dyDescent="0.25">
      <c r="A36" s="36">
        <f t="shared" si="0"/>
        <v>34</v>
      </c>
      <c r="B36" s="11" t="s">
        <v>150</v>
      </c>
      <c r="C36" s="11" t="s">
        <v>151</v>
      </c>
      <c r="D36" s="11" t="s">
        <v>152</v>
      </c>
      <c r="E36" s="12" t="s">
        <v>153</v>
      </c>
      <c r="F36" s="13" t="s">
        <v>30</v>
      </c>
      <c r="G36" s="19">
        <v>3.4000000000000002E-2</v>
      </c>
      <c r="H36" s="19">
        <v>3.5000000000000003E-2</v>
      </c>
      <c r="I36" s="19">
        <v>2.9000000000000001E-2</v>
      </c>
      <c r="J36" s="19">
        <v>2.8000000000000001E-2</v>
      </c>
      <c r="K36" s="21">
        <v>36685</v>
      </c>
      <c r="L36" s="27"/>
    </row>
    <row r="37" spans="1:12" ht="15" x14ac:dyDescent="0.25">
      <c r="A37" s="36">
        <f t="shared" si="0"/>
        <v>35</v>
      </c>
      <c r="B37" s="11" t="s">
        <v>154</v>
      </c>
      <c r="C37" s="11" t="s">
        <v>155</v>
      </c>
      <c r="D37" s="11" t="s">
        <v>156</v>
      </c>
      <c r="E37" s="12" t="s">
        <v>153</v>
      </c>
      <c r="F37" s="13" t="s">
        <v>30</v>
      </c>
      <c r="G37" s="19">
        <v>3.4000000000000002E-2</v>
      </c>
      <c r="H37" s="19">
        <v>3.5999999999999997E-2</v>
      </c>
      <c r="I37" s="19" t="s">
        <v>29</v>
      </c>
      <c r="J37" s="19">
        <v>2.5999999999999999E-2</v>
      </c>
      <c r="K37" s="21">
        <v>38106</v>
      </c>
      <c r="L37" s="27"/>
    </row>
    <row r="38" spans="1:12" ht="15" x14ac:dyDescent="0.25">
      <c r="A38" s="36">
        <f t="shared" si="0"/>
        <v>36</v>
      </c>
      <c r="B38" s="11" t="s">
        <v>157</v>
      </c>
      <c r="C38" s="11" t="s">
        <v>158</v>
      </c>
      <c r="D38" s="11" t="s">
        <v>159</v>
      </c>
      <c r="E38" s="12" t="s">
        <v>153</v>
      </c>
      <c r="F38" s="13" t="s">
        <v>30</v>
      </c>
      <c r="G38" s="19">
        <v>2.5000000000000001E-2</v>
      </c>
      <c r="H38" s="19">
        <v>2.5000000000000001E-2</v>
      </c>
      <c r="I38" s="19" t="s">
        <v>29</v>
      </c>
      <c r="J38" s="19">
        <v>2.5000000000000001E-2</v>
      </c>
      <c r="K38" s="21">
        <v>37378</v>
      </c>
      <c r="L38" s="27"/>
    </row>
    <row r="39" spans="1:12" ht="15" x14ac:dyDescent="0.25">
      <c r="A39" s="36">
        <f t="shared" si="0"/>
        <v>37</v>
      </c>
      <c r="B39" s="11" t="s">
        <v>160</v>
      </c>
      <c r="C39" s="11" t="s">
        <v>161</v>
      </c>
      <c r="D39" s="11" t="s">
        <v>162</v>
      </c>
      <c r="E39" s="12" t="s">
        <v>153</v>
      </c>
      <c r="F39" s="13" t="s">
        <v>30</v>
      </c>
      <c r="G39" s="19">
        <v>2.1000000000000001E-2</v>
      </c>
      <c r="H39" s="19">
        <v>2.1000000000000001E-2</v>
      </c>
      <c r="I39" s="19" t="s">
        <v>29</v>
      </c>
      <c r="J39" s="19">
        <v>2.1000000000000001E-2</v>
      </c>
      <c r="K39" s="21">
        <v>37778</v>
      </c>
      <c r="L39" s="27"/>
    </row>
    <row r="40" spans="1:12" ht="15" x14ac:dyDescent="0.25">
      <c r="A40" s="36">
        <f t="shared" si="0"/>
        <v>38</v>
      </c>
      <c r="B40" s="11" t="s">
        <v>163</v>
      </c>
      <c r="C40" s="11" t="s">
        <v>164</v>
      </c>
      <c r="D40" s="11" t="s">
        <v>165</v>
      </c>
      <c r="E40" s="12" t="s">
        <v>153</v>
      </c>
      <c r="F40" s="13" t="s">
        <v>30</v>
      </c>
      <c r="G40" s="19">
        <v>2.5000000000000001E-2</v>
      </c>
      <c r="H40" s="19">
        <v>2.5000000000000001E-2</v>
      </c>
      <c r="I40" s="37">
        <f>+Tabela323567[[#This Row],[WKC
A]]</f>
        <v>2.5000000000000001E-2</v>
      </c>
      <c r="J40" s="19">
        <v>2.5000000000000001E-2</v>
      </c>
      <c r="K40" s="21">
        <v>38558</v>
      </c>
      <c r="L40" s="27"/>
    </row>
    <row r="41" spans="1:12" ht="15" x14ac:dyDescent="0.25">
      <c r="A41" s="36"/>
      <c r="B41" s="11" t="s">
        <v>69</v>
      </c>
      <c r="C41" s="11" t="s">
        <v>274</v>
      </c>
      <c r="D41" s="11" t="s">
        <v>71</v>
      </c>
      <c r="E41" s="12" t="s">
        <v>38</v>
      </c>
      <c r="F41" s="13" t="s">
        <v>30</v>
      </c>
      <c r="G41" s="19"/>
      <c r="H41" s="19"/>
      <c r="I41" s="19"/>
      <c r="J41" s="19"/>
      <c r="K41" s="21">
        <v>43620</v>
      </c>
      <c r="L41" s="27"/>
    </row>
    <row r="42" spans="1:12" ht="15" x14ac:dyDescent="0.25">
      <c r="A42" s="36"/>
      <c r="B42" s="11" t="s">
        <v>119</v>
      </c>
      <c r="C42" s="11" t="s">
        <v>273</v>
      </c>
      <c r="D42" s="11" t="s">
        <v>121</v>
      </c>
      <c r="E42" s="12" t="s">
        <v>75</v>
      </c>
      <c r="F42" s="13" t="s">
        <v>76</v>
      </c>
      <c r="G42" s="19"/>
      <c r="H42" s="19"/>
      <c r="I42" s="19"/>
      <c r="J42" s="19"/>
      <c r="K42" s="21">
        <v>43796</v>
      </c>
      <c r="L42" s="27"/>
    </row>
    <row r="43" spans="1:12" ht="15" x14ac:dyDescent="0.25">
      <c r="A43" s="36"/>
      <c r="B43" s="11" t="s">
        <v>122</v>
      </c>
      <c r="C43" s="11" t="s">
        <v>272</v>
      </c>
      <c r="D43" s="11" t="s">
        <v>124</v>
      </c>
      <c r="E43" s="12" t="s">
        <v>75</v>
      </c>
      <c r="F43" s="13" t="s">
        <v>76</v>
      </c>
      <c r="G43" s="19"/>
      <c r="H43" s="19"/>
      <c r="I43" s="19"/>
      <c r="J43" s="19"/>
      <c r="K43" s="21">
        <v>44028</v>
      </c>
      <c r="L43" s="27"/>
    </row>
    <row r="44" spans="1:12" ht="15" x14ac:dyDescent="0.25">
      <c r="A44" s="36"/>
      <c r="B44" s="11" t="s">
        <v>170</v>
      </c>
      <c r="C44" s="11" t="s">
        <v>271</v>
      </c>
      <c r="D44" s="11" t="s">
        <v>172</v>
      </c>
      <c r="E44" s="12" t="s">
        <v>169</v>
      </c>
      <c r="F44" s="13" t="s">
        <v>76</v>
      </c>
      <c r="G44" s="19"/>
      <c r="H44" s="19"/>
      <c r="I44" s="19"/>
      <c r="J44" s="19"/>
      <c r="K44" s="21">
        <v>43798</v>
      </c>
      <c r="L44" s="27"/>
    </row>
    <row r="45" spans="1:12" ht="15" x14ac:dyDescent="0.25">
      <c r="A45" s="36"/>
      <c r="B45" s="11" t="s">
        <v>166</v>
      </c>
      <c r="C45" s="11" t="s">
        <v>270</v>
      </c>
      <c r="D45" s="11" t="s">
        <v>168</v>
      </c>
      <c r="E45" s="12" t="s">
        <v>169</v>
      </c>
      <c r="F45" s="13" t="s">
        <v>76</v>
      </c>
      <c r="G45" s="19"/>
      <c r="H45" s="19"/>
      <c r="I45" s="19"/>
      <c r="J45" s="19"/>
      <c r="K45" s="21">
        <v>43812</v>
      </c>
      <c r="L45" s="27"/>
    </row>
    <row r="46" spans="1:12" ht="15" x14ac:dyDescent="0.25">
      <c r="A46" s="36"/>
      <c r="B46" s="11" t="s">
        <v>173</v>
      </c>
      <c r="C46" s="11" t="s">
        <v>269</v>
      </c>
      <c r="D46" s="11" t="s">
        <v>175</v>
      </c>
      <c r="E46" s="12" t="s">
        <v>169</v>
      </c>
      <c r="F46" s="13" t="s">
        <v>76</v>
      </c>
      <c r="G46" s="19"/>
      <c r="H46" s="19"/>
      <c r="I46" s="19"/>
      <c r="J46" s="19"/>
      <c r="K46" s="21">
        <v>43798</v>
      </c>
      <c r="L46" s="27"/>
    </row>
    <row r="47" spans="1:12" ht="15" x14ac:dyDescent="0.25">
      <c r="A47" s="36"/>
      <c r="B47" s="11" t="s">
        <v>176</v>
      </c>
      <c r="C47" s="11" t="s">
        <v>268</v>
      </c>
      <c r="D47" s="11" t="s">
        <v>178</v>
      </c>
      <c r="E47" s="12" t="s">
        <v>169</v>
      </c>
      <c r="F47" s="13" t="s">
        <v>76</v>
      </c>
      <c r="G47" s="19"/>
      <c r="H47" s="19"/>
      <c r="I47" s="19"/>
      <c r="J47" s="19"/>
      <c r="K47" s="21">
        <v>43798</v>
      </c>
      <c r="L47" s="27"/>
    </row>
    <row r="48" spans="1:12" ht="15" x14ac:dyDescent="0.25">
      <c r="A48" s="36"/>
      <c r="B48" s="11" t="s">
        <v>179</v>
      </c>
      <c r="C48" s="11" t="s">
        <v>267</v>
      </c>
      <c r="D48" s="11" t="s">
        <v>181</v>
      </c>
      <c r="E48" s="12" t="s">
        <v>169</v>
      </c>
      <c r="F48" s="13" t="s">
        <v>76</v>
      </c>
      <c r="G48" s="19"/>
      <c r="H48" s="19"/>
      <c r="I48" s="19"/>
      <c r="J48" s="19"/>
      <c r="K48" s="21">
        <v>43798</v>
      </c>
      <c r="L48" s="27"/>
    </row>
    <row r="49" spans="1:12" ht="15" x14ac:dyDescent="0.25">
      <c r="A49" s="36"/>
      <c r="B49" s="11" t="s">
        <v>182</v>
      </c>
      <c r="C49" s="11" t="s">
        <v>266</v>
      </c>
      <c r="D49" s="11" t="s">
        <v>184</v>
      </c>
      <c r="E49" s="12" t="s">
        <v>169</v>
      </c>
      <c r="F49" s="13" t="s">
        <v>76</v>
      </c>
      <c r="G49" s="19"/>
      <c r="H49" s="19"/>
      <c r="I49" s="19"/>
      <c r="J49" s="19"/>
      <c r="K49" s="21">
        <v>43798</v>
      </c>
      <c r="L49" s="27"/>
    </row>
    <row r="50" spans="1:12" ht="15" x14ac:dyDescent="0.25">
      <c r="A50" s="36"/>
      <c r="B50" s="11" t="s">
        <v>185</v>
      </c>
      <c r="C50" s="11" t="s">
        <v>265</v>
      </c>
      <c r="D50" s="11" t="s">
        <v>187</v>
      </c>
      <c r="E50" s="12" t="s">
        <v>169</v>
      </c>
      <c r="F50" s="13" t="s">
        <v>76</v>
      </c>
      <c r="G50" s="19"/>
      <c r="H50" s="19"/>
      <c r="I50" s="19"/>
      <c r="J50" s="19"/>
      <c r="K50" s="21">
        <v>43798</v>
      </c>
      <c r="L50" s="27"/>
    </row>
    <row r="51" spans="1:12" ht="15" x14ac:dyDescent="0.25">
      <c r="A51" s="36"/>
      <c r="B51" s="11" t="s">
        <v>188</v>
      </c>
      <c r="C51" s="11" t="s">
        <v>264</v>
      </c>
      <c r="D51" s="11" t="s">
        <v>190</v>
      </c>
      <c r="E51" s="12" t="s">
        <v>169</v>
      </c>
      <c r="F51" s="13" t="s">
        <v>76</v>
      </c>
      <c r="G51" s="19"/>
      <c r="H51" s="19"/>
      <c r="I51" s="19"/>
      <c r="J51" s="19"/>
      <c r="K51" s="21">
        <v>43798</v>
      </c>
      <c r="L51" s="27"/>
    </row>
    <row r="52" spans="1:12" ht="15" x14ac:dyDescent="0.25">
      <c r="A52" s="36"/>
      <c r="B52" s="11" t="s">
        <v>191</v>
      </c>
      <c r="C52" s="11" t="s">
        <v>263</v>
      </c>
      <c r="D52" s="11" t="s">
        <v>193</v>
      </c>
      <c r="E52" s="12" t="s">
        <v>169</v>
      </c>
      <c r="F52" s="13" t="s">
        <v>76</v>
      </c>
      <c r="G52" s="19"/>
      <c r="H52" s="19"/>
      <c r="I52" s="19"/>
      <c r="J52" s="19"/>
      <c r="K52" s="21">
        <v>43803</v>
      </c>
      <c r="L52" s="27"/>
    </row>
  </sheetData>
  <sheetProtection sheet="1" objects="1" scenarios="1"/>
  <mergeCells count="3">
    <mergeCell ref="B1:C1"/>
    <mergeCell ref="E1:F1"/>
    <mergeCell ref="G1:J1"/>
  </mergeCells>
  <pageMargins left="0.35433070866141736" right="0.23" top="0.48" bottom="0.3" header="0.31496062992125984" footer="0.12"/>
  <pageSetup paperSize="9" scale="62" fitToHeight="0" orientation="landscape" r:id="rId1"/>
  <headerFooter>
    <oddFooter>&amp;LFundusze Inwestycyjne Pekao&amp;R&amp;P |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5:G69"/>
  <sheetViews>
    <sheetView showGridLines="0" showRowColHeaders="0" zoomScaleNormal="100" workbookViewId="0">
      <pane ySplit="7" topLeftCell="A8" activePane="bottomLeft" state="frozen"/>
      <selection pane="bottomLeft" activeCell="A8" sqref="A8"/>
    </sheetView>
  </sheetViews>
  <sheetFormatPr defaultRowHeight="15" x14ac:dyDescent="0.25"/>
  <cols>
    <col min="1" max="1" width="2.7109375" customWidth="1"/>
    <col min="3" max="3" width="8.85546875" customWidth="1"/>
    <col min="4" max="4" width="115.140625" customWidth="1"/>
    <col min="5" max="6" width="25.7109375" customWidth="1"/>
    <col min="7" max="7" width="2.42578125" customWidth="1"/>
  </cols>
  <sheetData>
    <row r="5" spans="2:6" x14ac:dyDescent="0.25">
      <c r="B5" s="39"/>
      <c r="C5" s="39"/>
    </row>
    <row r="6" spans="2:6" ht="18.75" x14ac:dyDescent="0.25">
      <c r="B6" s="39"/>
      <c r="C6" s="40" t="s">
        <v>214</v>
      </c>
    </row>
    <row r="7" spans="2:6" x14ac:dyDescent="0.25">
      <c r="B7" s="39"/>
      <c r="C7" s="39" t="s">
        <v>368</v>
      </c>
      <c r="D7" s="41"/>
      <c r="E7" s="41"/>
      <c r="F7" s="41"/>
    </row>
    <row r="8" spans="2:6" x14ac:dyDescent="0.25">
      <c r="B8" s="39"/>
      <c r="C8" s="39"/>
      <c r="D8" s="41" t="s">
        <v>365</v>
      </c>
      <c r="E8" s="41"/>
      <c r="F8" s="41"/>
    </row>
    <row r="9" spans="2:6" ht="18.75" x14ac:dyDescent="0.25">
      <c r="B9" s="40" t="s">
        <v>215</v>
      </c>
      <c r="D9" s="41"/>
      <c r="E9" s="41"/>
      <c r="F9" s="41"/>
    </row>
    <row r="10" spans="2:6" x14ac:dyDescent="0.25">
      <c r="C10" t="s">
        <v>216</v>
      </c>
      <c r="D10" s="41" t="s">
        <v>217</v>
      </c>
      <c r="E10" s="41"/>
      <c r="F10" s="41"/>
    </row>
    <row r="11" spans="2:6" x14ac:dyDescent="0.25">
      <c r="C11" t="s">
        <v>289</v>
      </c>
      <c r="D11" s="41" t="s">
        <v>262</v>
      </c>
      <c r="E11" s="41"/>
      <c r="F11" s="41"/>
    </row>
    <row r="12" spans="2:6" x14ac:dyDescent="0.25">
      <c r="D12" s="41"/>
      <c r="E12" s="41"/>
      <c r="F12" s="41"/>
    </row>
    <row r="13" spans="2:6" ht="18.75" x14ac:dyDescent="0.25">
      <c r="B13" s="40" t="s">
        <v>218</v>
      </c>
      <c r="D13" s="41"/>
      <c r="E13" s="41"/>
      <c r="F13" s="41"/>
    </row>
    <row r="14" spans="2:6" ht="18.75" x14ac:dyDescent="0.25">
      <c r="B14" s="40"/>
      <c r="C14" s="39"/>
      <c r="D14" s="41" t="s">
        <v>219</v>
      </c>
      <c r="E14" s="41"/>
      <c r="F14" s="41"/>
    </row>
    <row r="15" spans="2:6" ht="18.75" x14ac:dyDescent="0.25">
      <c r="B15" s="40"/>
      <c r="C15" s="39"/>
      <c r="D15" s="41" t="s">
        <v>220</v>
      </c>
      <c r="E15" s="41"/>
      <c r="F15" s="41"/>
    </row>
    <row r="16" spans="2:6" x14ac:dyDescent="0.25">
      <c r="C16" s="39"/>
      <c r="D16" s="41" t="str">
        <f>+"Wskaźnik WKC prezentowany jest dla funduszy i subfunduszy, które prowadziły działalność przez cały rok "&amp;B31</f>
        <v>Wskaźnik WKC prezentowany jest dla funduszy i subfunduszy, które prowadziły działalność przez cały rok 2021</v>
      </c>
      <c r="E16" s="41"/>
      <c r="F16" s="41"/>
    </row>
    <row r="17" spans="2:6" ht="30" x14ac:dyDescent="0.25">
      <c r="C17" s="39"/>
      <c r="D17" s="41" t="str">
        <f>+"W przypadku, gdy w subfunduszu nie ma (nie było w "&amp;B31&amp;") kategorii jednostek uczestnictwa - prezentowany jest wskaźnik WKC ogólny oraz dla kat. A (wskazanie od 31.12."&amp;B31&amp;")"</f>
        <v>W przypadku, gdy w subfunduszu nie ma (nie było w 2021) kategorii jednostek uczestnictwa - prezentowany jest wskaźnik WKC ogólny oraz dla kat. A (wskazanie od 31.12.2021)</v>
      </c>
      <c r="E17" s="41"/>
      <c r="F17" s="41"/>
    </row>
    <row r="18" spans="2:6" ht="30" x14ac:dyDescent="0.25">
      <c r="C18" s="39"/>
      <c r="D18" s="41" t="s">
        <v>362</v>
      </c>
      <c r="E18" s="41"/>
      <c r="F18" s="41"/>
    </row>
    <row r="19" spans="2:6" x14ac:dyDescent="0.25">
      <c r="C19" s="39"/>
      <c r="D19" s="41" t="str">
        <f>+"Dla subfunduszy z pierwszą wyceną po 1.01."&amp;B31&amp;" - wskaźnik WKC nie został wyliczony"</f>
        <v>Dla subfunduszy z pierwszą wyceną po 1.01.2021 - wskaźnik WKC nie został wyliczony</v>
      </c>
      <c r="E19" s="41"/>
      <c r="F19" s="41"/>
    </row>
    <row r="20" spans="2:6" x14ac:dyDescent="0.25">
      <c r="C20" s="39"/>
      <c r="D20" s="41"/>
      <c r="E20" s="41"/>
      <c r="F20" s="41"/>
    </row>
    <row r="21" spans="2:6" ht="15" customHeight="1" x14ac:dyDescent="0.25">
      <c r="C21" s="110" t="s">
        <v>221</v>
      </c>
      <c r="D21" s="110"/>
      <c r="E21" s="41"/>
      <c r="F21" s="41"/>
    </row>
    <row r="22" spans="2:6" x14ac:dyDescent="0.25">
      <c r="C22" s="80" t="s">
        <v>222</v>
      </c>
      <c r="D22" s="41" t="s">
        <v>238</v>
      </c>
      <c r="E22" s="41"/>
      <c r="F22" s="41"/>
    </row>
    <row r="23" spans="2:6" ht="45" x14ac:dyDescent="0.25">
      <c r="C23" s="39"/>
      <c r="D23" s="41" t="s">
        <v>240</v>
      </c>
      <c r="E23" s="41"/>
      <c r="F23" s="41"/>
    </row>
    <row r="24" spans="2:6" x14ac:dyDescent="0.25">
      <c r="C24" s="80" t="s">
        <v>223</v>
      </c>
      <c r="D24" s="41" t="s">
        <v>239</v>
      </c>
      <c r="E24" s="41"/>
      <c r="F24" s="41"/>
    </row>
    <row r="25" spans="2:6" ht="60" x14ac:dyDescent="0.25">
      <c r="C25" s="39"/>
      <c r="D25" s="41" t="s">
        <v>224</v>
      </c>
      <c r="E25" s="41"/>
      <c r="F25" s="41"/>
    </row>
    <row r="26" spans="2:6" ht="5.0999999999999996" customHeight="1" x14ac:dyDescent="0.25">
      <c r="C26" s="39"/>
      <c r="D26" s="41"/>
      <c r="E26" s="41"/>
      <c r="F26" s="41"/>
    </row>
    <row r="27" spans="2:6" ht="45" x14ac:dyDescent="0.25">
      <c r="C27" s="39"/>
      <c r="D27" s="41" t="s">
        <v>241</v>
      </c>
      <c r="E27" s="41"/>
      <c r="F27" s="41"/>
    </row>
    <row r="28" spans="2:6" x14ac:dyDescent="0.25">
      <c r="C28" s="39"/>
      <c r="D28" s="41" t="s">
        <v>225</v>
      </c>
      <c r="E28" s="41"/>
      <c r="F28" s="41"/>
    </row>
    <row r="29" spans="2:6" x14ac:dyDescent="0.25">
      <c r="C29" s="39" t="s">
        <v>283</v>
      </c>
      <c r="D29" s="41"/>
      <c r="E29" s="41"/>
      <c r="F29" s="41"/>
    </row>
    <row r="30" spans="2:6" x14ac:dyDescent="0.25">
      <c r="B30" t="s">
        <v>216</v>
      </c>
      <c r="C30" s="81" t="s">
        <v>286</v>
      </c>
      <c r="D30" s="41" t="s">
        <v>284</v>
      </c>
      <c r="E30" s="41"/>
      <c r="F30" s="41"/>
    </row>
    <row r="31" spans="2:6" x14ac:dyDescent="0.25">
      <c r="B31">
        <v>2021</v>
      </c>
      <c r="C31" s="81"/>
      <c r="D31" s="41" t="str">
        <f>+"Obecnie wskaźnik oparty jest o dane dot. faktycznie rozpoznanych kosztów w roku "&amp;B31</f>
        <v>Obecnie wskaźnik oparty jest o dane dot. faktycznie rozpoznanych kosztów w roku 2021</v>
      </c>
      <c r="E31" s="41"/>
      <c r="F31" s="41"/>
    </row>
    <row r="32" spans="2:6" ht="30" x14ac:dyDescent="0.25">
      <c r="B32" t="s">
        <v>305</v>
      </c>
      <c r="C32" s="81" t="s">
        <v>286</v>
      </c>
      <c r="D32" s="41" t="s">
        <v>285</v>
      </c>
      <c r="E32" s="41"/>
      <c r="F32" s="41"/>
    </row>
    <row r="33" spans="2:6" ht="45" x14ac:dyDescent="0.25">
      <c r="C33" s="81"/>
      <c r="D33" s="41" t="s">
        <v>366</v>
      </c>
      <c r="E33" s="41"/>
      <c r="F33" s="41"/>
    </row>
    <row r="34" spans="2:6" ht="30" x14ac:dyDescent="0.25">
      <c r="B34">
        <v>2021</v>
      </c>
      <c r="C34" s="81"/>
      <c r="D34" s="41" t="str">
        <f>+"Obecnie wartość wskaźnika opłat bieżacych oparta jest na danych dot. kosztów w roku "&amp;B34&amp;" (modyfikowanych o zmiany stawki wynagrodzenia za zarządzanie)"</f>
        <v>Obecnie wartość wskaźnika opłat bieżacych oparta jest na danych dot. kosztów w roku 2021 (modyfikowanych o zmiany stawki wynagrodzenia za zarządzanie)</v>
      </c>
      <c r="E34" s="41"/>
      <c r="F34" s="41"/>
    </row>
    <row r="35" spans="2:6" x14ac:dyDescent="0.25">
      <c r="D35" s="41"/>
      <c r="E35" s="41"/>
      <c r="F35" s="41"/>
    </row>
    <row r="36" spans="2:6" ht="18.75" x14ac:dyDescent="0.25">
      <c r="B36" s="40" t="s">
        <v>226</v>
      </c>
      <c r="D36" s="41"/>
      <c r="E36" s="41"/>
      <c r="F36" s="41"/>
    </row>
    <row r="37" spans="2:6" x14ac:dyDescent="0.25">
      <c r="C37" s="42" t="s">
        <v>227</v>
      </c>
      <c r="D37" s="41"/>
      <c r="E37" s="41"/>
      <c r="F37" s="41"/>
    </row>
    <row r="38" spans="2:6" ht="18.75" x14ac:dyDescent="0.25">
      <c r="B38" s="40" t="s">
        <v>228</v>
      </c>
      <c r="D38" s="41"/>
      <c r="E38" s="41"/>
      <c r="F38" s="41"/>
    </row>
    <row r="39" spans="2:6" x14ac:dyDescent="0.25">
      <c r="C39" s="42" t="s">
        <v>229</v>
      </c>
      <c r="D39" s="41"/>
      <c r="E39" s="41"/>
      <c r="F39" s="41"/>
    </row>
    <row r="41" spans="2:6" ht="18.75" x14ac:dyDescent="0.25">
      <c r="B41" s="40" t="s">
        <v>230</v>
      </c>
      <c r="D41" s="41"/>
      <c r="E41" s="41"/>
      <c r="F41" s="41"/>
    </row>
    <row r="42" spans="2:6" x14ac:dyDescent="0.25">
      <c r="C42" s="39" t="s">
        <v>280</v>
      </c>
      <c r="D42" s="41"/>
      <c r="E42" s="41"/>
      <c r="F42" s="41"/>
    </row>
    <row r="43" spans="2:6" x14ac:dyDescent="0.25">
      <c r="C43" s="42" t="s">
        <v>231</v>
      </c>
      <c r="D43" s="41"/>
      <c r="E43" s="41"/>
      <c r="F43" s="41"/>
    </row>
    <row r="44" spans="2:6" x14ac:dyDescent="0.25">
      <c r="C44" s="39" t="s">
        <v>232</v>
      </c>
      <c r="D44" s="41"/>
      <c r="E44" s="41"/>
      <c r="F44" s="41"/>
    </row>
    <row r="45" spans="2:6" x14ac:dyDescent="0.25">
      <c r="C45" s="42" t="s">
        <v>233</v>
      </c>
      <c r="D45" s="41"/>
      <c r="E45" s="41"/>
      <c r="F45" s="41"/>
    </row>
    <row r="46" spans="2:6" x14ac:dyDescent="0.25">
      <c r="C46" s="39" t="s">
        <v>234</v>
      </c>
      <c r="D46" s="41"/>
      <c r="E46" s="41"/>
      <c r="F46" s="41"/>
    </row>
    <row r="47" spans="2:6" x14ac:dyDescent="0.25">
      <c r="C47" s="42" t="s">
        <v>235</v>
      </c>
      <c r="D47" s="41"/>
      <c r="E47" s="41"/>
      <c r="F47" s="41"/>
    </row>
    <row r="48" spans="2:6" x14ac:dyDescent="0.25">
      <c r="D48" s="41"/>
      <c r="E48" s="41"/>
      <c r="F48" s="41"/>
    </row>
    <row r="49" spans="2:7" ht="18.75" x14ac:dyDescent="0.25">
      <c r="B49" s="40" t="s">
        <v>236</v>
      </c>
      <c r="D49" s="41"/>
      <c r="E49" s="41"/>
      <c r="F49" s="41"/>
    </row>
    <row r="50" spans="2:7" x14ac:dyDescent="0.25">
      <c r="C50" s="42" t="s">
        <v>237</v>
      </c>
      <c r="D50" s="41"/>
      <c r="E50" s="41"/>
      <c r="F50" s="41"/>
    </row>
    <row r="51" spans="2:7" ht="15.75" thickBot="1" x14ac:dyDescent="0.3">
      <c r="D51" s="62" t="s">
        <v>261</v>
      </c>
      <c r="E51" s="62"/>
      <c r="F51" s="62"/>
    </row>
    <row r="52" spans="2:7" s="44" customFormat="1" ht="63.75" thickBot="1" x14ac:dyDescent="0.3">
      <c r="C52" s="57"/>
      <c r="D52" s="45" t="s">
        <v>260</v>
      </c>
      <c r="E52" s="43" t="s">
        <v>288</v>
      </c>
      <c r="F52" s="56" t="s">
        <v>287</v>
      </c>
      <c r="G52" s="59"/>
    </row>
    <row r="53" spans="2:7" ht="15.75" x14ac:dyDescent="0.25">
      <c r="C53" s="58"/>
      <c r="D53" s="63" t="s">
        <v>259</v>
      </c>
      <c r="E53" s="64" t="s">
        <v>242</v>
      </c>
      <c r="F53" s="65" t="s">
        <v>242</v>
      </c>
      <c r="G53" s="60"/>
    </row>
    <row r="54" spans="2:7" ht="15.75" x14ac:dyDescent="0.25">
      <c r="C54" s="58"/>
      <c r="D54" s="66" t="s">
        <v>258</v>
      </c>
      <c r="E54" s="67" t="s">
        <v>242</v>
      </c>
      <c r="F54" s="68" t="s">
        <v>244</v>
      </c>
      <c r="G54" s="60"/>
    </row>
    <row r="55" spans="2:7" ht="15.75" x14ac:dyDescent="0.25">
      <c r="C55" s="58"/>
      <c r="D55" s="69" t="s">
        <v>257</v>
      </c>
      <c r="E55" s="106" t="s">
        <v>242</v>
      </c>
      <c r="F55" s="108" t="s">
        <v>242</v>
      </c>
      <c r="G55" s="60"/>
    </row>
    <row r="56" spans="2:7" ht="15.75" x14ac:dyDescent="0.25">
      <c r="C56" s="58"/>
      <c r="D56" s="70" t="s">
        <v>256</v>
      </c>
      <c r="E56" s="107"/>
      <c r="F56" s="109"/>
      <c r="G56" s="60"/>
    </row>
    <row r="57" spans="2:7" ht="15.75" x14ac:dyDescent="0.25">
      <c r="C57" s="58"/>
      <c r="D57" s="70" t="s">
        <v>255</v>
      </c>
      <c r="E57" s="107"/>
      <c r="F57" s="109"/>
      <c r="G57" s="60"/>
    </row>
    <row r="58" spans="2:7" ht="15.75" x14ac:dyDescent="0.25">
      <c r="C58" s="58"/>
      <c r="D58" s="70" t="s">
        <v>254</v>
      </c>
      <c r="E58" s="107"/>
      <c r="F58" s="109"/>
      <c r="G58" s="60"/>
    </row>
    <row r="59" spans="2:7" ht="15.75" x14ac:dyDescent="0.25">
      <c r="C59" s="58"/>
      <c r="D59" s="70" t="s">
        <v>253</v>
      </c>
      <c r="E59" s="107"/>
      <c r="F59" s="109"/>
      <c r="G59" s="60"/>
    </row>
    <row r="60" spans="2:7" ht="15.75" x14ac:dyDescent="0.25">
      <c r="C60" s="58"/>
      <c r="D60" s="70" t="s">
        <v>252</v>
      </c>
      <c r="E60" s="107"/>
      <c r="F60" s="109"/>
      <c r="G60" s="60"/>
    </row>
    <row r="61" spans="2:7" ht="31.5" x14ac:dyDescent="0.25">
      <c r="C61" s="58"/>
      <c r="D61" s="70" t="s">
        <v>251</v>
      </c>
      <c r="E61" s="107"/>
      <c r="F61" s="109"/>
      <c r="G61" s="60"/>
    </row>
    <row r="62" spans="2:7" ht="15.75" x14ac:dyDescent="0.25">
      <c r="C62" s="58"/>
      <c r="D62" s="71" t="s">
        <v>250</v>
      </c>
      <c r="E62" s="67" t="s">
        <v>244</v>
      </c>
      <c r="F62" s="72" t="s">
        <v>244</v>
      </c>
      <c r="G62" s="60"/>
    </row>
    <row r="63" spans="2:7" ht="15.75" x14ac:dyDescent="0.25">
      <c r="C63" s="58"/>
      <c r="D63" s="71" t="s">
        <v>249</v>
      </c>
      <c r="E63" s="67" t="s">
        <v>242</v>
      </c>
      <c r="F63" s="72" t="s">
        <v>244</v>
      </c>
      <c r="G63" s="60"/>
    </row>
    <row r="64" spans="2:7" ht="15.75" x14ac:dyDescent="0.25">
      <c r="C64" s="58"/>
      <c r="D64" s="71" t="s">
        <v>248</v>
      </c>
      <c r="E64" s="67" t="s">
        <v>244</v>
      </c>
      <c r="F64" s="72" t="s">
        <v>244</v>
      </c>
      <c r="G64" s="60"/>
    </row>
    <row r="65" spans="3:7" ht="15.75" x14ac:dyDescent="0.25">
      <c r="C65" s="58"/>
      <c r="D65" s="71" t="s">
        <v>247</v>
      </c>
      <c r="E65" s="67" t="s">
        <v>242</v>
      </c>
      <c r="F65" s="72" t="s">
        <v>244</v>
      </c>
      <c r="G65" s="60"/>
    </row>
    <row r="66" spans="3:7" ht="15.75" x14ac:dyDescent="0.25">
      <c r="C66" s="58"/>
      <c r="D66" s="71" t="s">
        <v>246</v>
      </c>
      <c r="E66" s="67" t="s">
        <v>244</v>
      </c>
      <c r="F66" s="72" t="s">
        <v>244</v>
      </c>
      <c r="G66" s="60"/>
    </row>
    <row r="67" spans="3:7" ht="15.75" x14ac:dyDescent="0.25">
      <c r="C67" s="58"/>
      <c r="D67" s="71" t="s">
        <v>245</v>
      </c>
      <c r="E67" s="67" t="s">
        <v>244</v>
      </c>
      <c r="F67" s="72" t="s">
        <v>242</v>
      </c>
      <c r="G67" s="60"/>
    </row>
    <row r="68" spans="3:7" ht="16.5" thickBot="1" x14ac:dyDescent="0.3">
      <c r="C68" s="58"/>
      <c r="D68" s="73" t="s">
        <v>243</v>
      </c>
      <c r="E68" s="74" t="s">
        <v>242</v>
      </c>
      <c r="F68" s="75" t="s">
        <v>242</v>
      </c>
      <c r="G68" s="60"/>
    </row>
    <row r="69" spans="3:7" x14ac:dyDescent="0.25">
      <c r="D69" s="61"/>
      <c r="E69" s="61"/>
      <c r="F69" s="61"/>
    </row>
  </sheetData>
  <mergeCells count="3">
    <mergeCell ref="E55:E61"/>
    <mergeCell ref="F55:F61"/>
    <mergeCell ref="C21:D21"/>
  </mergeCells>
  <conditionalFormatting sqref="E53:F68">
    <cfRule type="cellIs" dxfId="19" priority="1" operator="equal">
      <formula>"nie"</formula>
    </cfRule>
    <cfRule type="cellIs" dxfId="18" priority="2" operator="equal">
      <formula>"tak"</formula>
    </cfRule>
  </conditionalFormatting>
  <dataValidations disablePrompts="1" count="1">
    <dataValidation type="list" allowBlank="1" showInputMessage="1" showErrorMessage="1" sqref="E53:F68" xr:uid="{00000000-0002-0000-0500-000000000000}">
      <formula1>"TAK,NIE"</formula1>
    </dataValidation>
  </dataValidations>
  <hyperlinks>
    <hyperlink ref="C43" r:id="rId1" xr:uid="{00000000-0004-0000-0500-000000000000}"/>
    <hyperlink ref="C45" r:id="rId2" xr:uid="{00000000-0004-0000-0500-000001000000}"/>
    <hyperlink ref="C50" r:id="rId3" xr:uid="{00000000-0004-0000-0500-000002000000}"/>
    <hyperlink ref="C47" r:id="rId4" display="https://pekaotfi.pl/dokumenty/archiwum?open-tab=4" xr:uid="{00000000-0004-0000-0500-000003000000}"/>
    <hyperlink ref="C37" r:id="rId5" xr:uid="{00000000-0004-0000-0500-000004000000}"/>
  </hyperlinks>
  <pageMargins left="0.70866141732283472" right="0.70866141732283472" top="0.74803149606299213" bottom="0.74803149606299213" header="0.31496062992125984" footer="0.31496062992125984"/>
  <pageSetup paperSize="9" scale="45" orientation="portrait" r:id="rId6"/>
  <headerFooter>
    <oddFooter>&amp;L&amp;A&amp;C&amp;F&amp;R&amp;D</oddFooter>
  </headerFooter>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EA430-A6CE-456D-8011-1708373B55AC}">
  <sheetPr>
    <pageSetUpPr fitToPage="1"/>
  </sheetPr>
  <dimension ref="A1:BI68"/>
  <sheetViews>
    <sheetView zoomScale="90" zoomScaleNormal="90" workbookViewId="0">
      <pane xSplit="4" ySplit="3" topLeftCell="E4" activePane="bottomRight" state="frozen"/>
      <selection pane="topRight" activeCell="E1" sqref="E1"/>
      <selection pane="bottomLeft" activeCell="A3" sqref="A3"/>
      <selection pane="bottomRight" activeCell="E4" sqref="E4"/>
    </sheetView>
  </sheetViews>
  <sheetFormatPr defaultColWidth="0" defaultRowHeight="14.25" outlineLevelCol="1" x14ac:dyDescent="0.2"/>
  <cols>
    <col min="1" max="1" width="9.5703125" style="1" customWidth="1"/>
    <col min="2" max="2" width="13.7109375" style="1" customWidth="1"/>
    <col min="3" max="3" width="16.85546875" style="1" customWidth="1"/>
    <col min="4" max="4" width="58.85546875" style="1" customWidth="1"/>
    <col min="5" max="5" width="35.85546875" style="1" customWidth="1"/>
    <col min="6" max="8" width="14.140625" style="1" customWidth="1"/>
    <col min="9" max="9" width="4.5703125" style="1" customWidth="1"/>
    <col min="10" max="10" width="14.140625" style="1" customWidth="1"/>
    <col min="11" max="20" width="11.7109375" style="1" customWidth="1"/>
    <col min="21" max="21" width="14.28515625" style="1" customWidth="1"/>
    <col min="22" max="22" width="23.140625" style="1" customWidth="1"/>
    <col min="23" max="23" width="3.42578125" style="1" customWidth="1"/>
    <col min="24" max="24" width="13" style="1" customWidth="1"/>
    <col min="25" max="25" width="9.140625" style="1" customWidth="1"/>
    <col min="26" max="26" width="2" style="1" hidden="1" customWidth="1" outlineLevel="1"/>
    <col min="27" max="27" width="13.28515625" style="1" hidden="1" customWidth="1" outlineLevel="1"/>
    <col min="28" max="28" width="2" style="1" customWidth="1" collapsed="1"/>
    <col min="29" max="29" width="9.140625" style="1" customWidth="1"/>
    <col min="30" max="54" width="9.140625" style="1" hidden="1" customWidth="1"/>
    <col min="55" max="61" width="0" style="1" hidden="1" customWidth="1"/>
    <col min="62" max="16384" width="9.140625" style="1" hidden="1"/>
  </cols>
  <sheetData>
    <row r="1" spans="1:28" ht="54.75" customHeight="1" x14ac:dyDescent="0.2">
      <c r="B1" s="102"/>
      <c r="C1" s="102"/>
      <c r="D1" s="96"/>
      <c r="E1" s="103">
        <v>2022</v>
      </c>
      <c r="F1" s="103"/>
      <c r="G1" s="104" t="s">
        <v>1</v>
      </c>
      <c r="H1" s="104"/>
      <c r="I1" s="104"/>
      <c r="J1" s="104"/>
      <c r="K1" s="104"/>
      <c r="L1" s="104"/>
      <c r="M1" s="95"/>
      <c r="N1" s="95"/>
      <c r="O1" s="95"/>
      <c r="P1" s="95"/>
      <c r="R1" s="95"/>
      <c r="S1" s="95"/>
      <c r="V1" s="95"/>
      <c r="W1" s="95"/>
      <c r="X1" s="95"/>
    </row>
    <row r="2" spans="1:28" ht="18" customHeight="1" x14ac:dyDescent="0.2">
      <c r="B2" s="96"/>
      <c r="C2" s="96"/>
      <c r="D2" s="96"/>
      <c r="E2" s="96"/>
      <c r="F2" s="96"/>
      <c r="G2" s="83" t="s">
        <v>292</v>
      </c>
      <c r="H2" s="84">
        <f>MAX(Tabela323567656891011[[#All],[data KII]])</f>
        <v>44682</v>
      </c>
      <c r="I2" s="96"/>
      <c r="J2" s="96"/>
      <c r="K2" s="95"/>
      <c r="L2" s="95"/>
      <c r="M2" s="95"/>
      <c r="N2" s="95"/>
      <c r="O2" s="95"/>
      <c r="P2" s="95"/>
      <c r="R2" s="95"/>
      <c r="S2" s="95"/>
      <c r="T2" s="95"/>
      <c r="U2" s="84">
        <f>MAX(Tabela323567656891011[[#All],[Data publikacji]])</f>
        <v>44708</v>
      </c>
      <c r="V2" s="95"/>
      <c r="W2" s="95"/>
      <c r="X2" s="95"/>
    </row>
    <row r="3" spans="1:28" s="9" customFormat="1" ht="64.5" customHeight="1" x14ac:dyDescent="0.25">
      <c r="A3" s="4" t="s">
        <v>2</v>
      </c>
      <c r="B3" s="5" t="s">
        <v>3</v>
      </c>
      <c r="C3" s="5" t="s">
        <v>4</v>
      </c>
      <c r="D3" s="5" t="s">
        <v>5</v>
      </c>
      <c r="E3" s="5" t="s">
        <v>6</v>
      </c>
      <c r="F3" s="6" t="s">
        <v>7</v>
      </c>
      <c r="G3" s="46" t="s">
        <v>19</v>
      </c>
      <c r="H3" s="7" t="s">
        <v>20</v>
      </c>
      <c r="I3" s="7" t="s">
        <v>21</v>
      </c>
      <c r="J3" s="7" t="s">
        <v>22</v>
      </c>
      <c r="K3" s="46" t="s">
        <v>8</v>
      </c>
      <c r="L3" s="7" t="s">
        <v>9</v>
      </c>
      <c r="M3" s="7" t="s">
        <v>297</v>
      </c>
      <c r="N3" s="7" t="s">
        <v>10</v>
      </c>
      <c r="O3" s="7" t="s">
        <v>11</v>
      </c>
      <c r="P3" s="7" t="s">
        <v>12</v>
      </c>
      <c r="Q3" s="7" t="s">
        <v>13</v>
      </c>
      <c r="R3" s="7" t="s">
        <v>14</v>
      </c>
      <c r="S3" s="7" t="s">
        <v>15</v>
      </c>
      <c r="T3" s="7" t="s">
        <v>298</v>
      </c>
      <c r="U3" s="7" t="s">
        <v>16</v>
      </c>
      <c r="V3" s="7" t="s">
        <v>17</v>
      </c>
      <c r="W3" s="7" t="s">
        <v>18</v>
      </c>
      <c r="X3" s="46" t="s">
        <v>23</v>
      </c>
      <c r="Y3" s="8" t="s">
        <v>24</v>
      </c>
      <c r="Z3" s="8" t="s">
        <v>25</v>
      </c>
      <c r="AA3" s="8" t="s">
        <v>306</v>
      </c>
      <c r="AB3" s="8"/>
    </row>
    <row r="4" spans="1:28" s="11" customFormat="1" ht="15" x14ac:dyDescent="0.25">
      <c r="A4" s="10">
        <f>IF(Tabela323567656891011[[#This Row],[Typ funduszu]]="","",MAX(A2:A3)+1)</f>
        <v>1</v>
      </c>
      <c r="B4" s="11" t="s">
        <v>26</v>
      </c>
      <c r="C4" s="11" t="s">
        <v>27</v>
      </c>
      <c r="D4" s="11" t="s">
        <v>28</v>
      </c>
      <c r="E4" s="12" t="s">
        <v>29</v>
      </c>
      <c r="F4" s="13" t="s">
        <v>30</v>
      </c>
      <c r="G4" s="47">
        <v>1.0500000000000001E-2</v>
      </c>
      <c r="H4" s="21">
        <v>44682</v>
      </c>
      <c r="I4" s="22" t="s">
        <v>34</v>
      </c>
      <c r="J4" s="18"/>
      <c r="K4" s="50">
        <v>8.9999999999999993E-3</v>
      </c>
      <c r="L4" s="14">
        <v>8.9999999999999993E-3</v>
      </c>
      <c r="M4" s="16" t="s">
        <v>31</v>
      </c>
      <c r="N4" s="15" t="s">
        <v>31</v>
      </c>
      <c r="O4" s="16" t="s">
        <v>31</v>
      </c>
      <c r="P4" s="14">
        <v>8.9999999999999993E-3</v>
      </c>
      <c r="Q4" s="16" t="s">
        <v>31</v>
      </c>
      <c r="R4" s="16" t="s">
        <v>31</v>
      </c>
      <c r="S4" s="16" t="s">
        <v>31</v>
      </c>
      <c r="T4" s="16" t="s">
        <v>31</v>
      </c>
      <c r="U4" s="17">
        <v>44708</v>
      </c>
      <c r="V4" s="18" t="s">
        <v>357</v>
      </c>
      <c r="W4" s="19" t="s">
        <v>33</v>
      </c>
      <c r="X4" s="49">
        <v>40269</v>
      </c>
      <c r="Y4" s="23"/>
      <c r="Z4" s="23"/>
      <c r="AA4" s="97" t="s">
        <v>307</v>
      </c>
      <c r="AB4" s="23"/>
    </row>
    <row r="5" spans="1:28" s="11" customFormat="1" ht="15" x14ac:dyDescent="0.25">
      <c r="A5" s="10">
        <f>IF(Tabela323567656891011[[#This Row],[Typ funduszu]]="","",MAX(A3:A4)+1)</f>
        <v>2</v>
      </c>
      <c r="B5" s="11" t="s">
        <v>35</v>
      </c>
      <c r="C5" s="11" t="s">
        <v>36</v>
      </c>
      <c r="D5" s="11" t="s">
        <v>37</v>
      </c>
      <c r="E5" s="12" t="s">
        <v>38</v>
      </c>
      <c r="F5" s="13" t="s">
        <v>30</v>
      </c>
      <c r="G5" s="48">
        <v>2.1100000000000001E-2</v>
      </c>
      <c r="H5" s="21">
        <v>44603</v>
      </c>
      <c r="I5" s="22" t="s">
        <v>34</v>
      </c>
      <c r="J5" s="18"/>
      <c r="K5" s="50">
        <v>2.5999999999999999E-2</v>
      </c>
      <c r="L5" s="14">
        <v>2.5999999999999999E-2</v>
      </c>
      <c r="M5" s="16" t="s">
        <v>31</v>
      </c>
      <c r="N5" s="15" t="s">
        <v>31</v>
      </c>
      <c r="O5" s="16" t="s">
        <v>31</v>
      </c>
      <c r="P5" s="14">
        <v>2.5999999999999999E-2</v>
      </c>
      <c r="Q5" s="16" t="s">
        <v>31</v>
      </c>
      <c r="R5" s="16" t="s">
        <v>31</v>
      </c>
      <c r="S5" s="16" t="s">
        <v>31</v>
      </c>
      <c r="T5" s="16" t="s">
        <v>31</v>
      </c>
      <c r="U5" s="17">
        <v>44708</v>
      </c>
      <c r="V5" s="18" t="s">
        <v>357</v>
      </c>
      <c r="W5" s="25" t="s">
        <v>33</v>
      </c>
      <c r="X5" s="49">
        <v>40535</v>
      </c>
      <c r="Y5" s="23"/>
      <c r="Z5" s="23"/>
      <c r="AA5" s="97" t="s">
        <v>308</v>
      </c>
      <c r="AB5" s="23"/>
    </row>
    <row r="6" spans="1:28" s="11" customFormat="1" ht="15" hidden="1" x14ac:dyDescent="0.25">
      <c r="A6" s="10" t="str">
        <f>IF(Tabela323567656891011[[#This Row],[Typ funduszu]]="","",MAX(A4:A5)+1)</f>
        <v/>
      </c>
      <c r="B6" s="11" t="s">
        <v>39</v>
      </c>
      <c r="C6" s="11" t="s">
        <v>40</v>
      </c>
      <c r="D6" s="11" t="s">
        <v>41</v>
      </c>
      <c r="E6" s="94" t="s">
        <v>304</v>
      </c>
      <c r="F6" s="13"/>
      <c r="G6" s="48"/>
      <c r="H6" s="21"/>
      <c r="I6" s="21"/>
      <c r="J6" s="18"/>
      <c r="K6" s="50"/>
      <c r="L6" s="14"/>
      <c r="M6" s="16"/>
      <c r="N6" s="15"/>
      <c r="O6" s="16"/>
      <c r="P6" s="14"/>
      <c r="Q6" s="16"/>
      <c r="R6" s="16"/>
      <c r="S6" s="16"/>
      <c r="T6" s="16"/>
      <c r="U6" s="17"/>
      <c r="V6" s="18"/>
      <c r="W6" s="25"/>
      <c r="X6" s="49"/>
      <c r="Y6" s="27"/>
      <c r="Z6" s="27"/>
      <c r="AA6" s="97" t="s">
        <v>309</v>
      </c>
      <c r="AB6" s="27"/>
    </row>
    <row r="7" spans="1:28" s="11" customFormat="1" ht="15" x14ac:dyDescent="0.25">
      <c r="A7" s="10">
        <f>IF(Tabela323567656891011[[#This Row],[Typ funduszu]]="","",MAX(A5:A6)+1)</f>
        <v>3</v>
      </c>
      <c r="B7" s="11" t="s">
        <v>42</v>
      </c>
      <c r="C7" s="11" t="s">
        <v>43</v>
      </c>
      <c r="D7" s="11" t="s">
        <v>44</v>
      </c>
      <c r="E7" s="12" t="s">
        <v>38</v>
      </c>
      <c r="F7" s="13" t="s">
        <v>30</v>
      </c>
      <c r="G7" s="48">
        <v>1.23E-2</v>
      </c>
      <c r="H7" s="21">
        <v>44603</v>
      </c>
      <c r="I7" s="21" t="s">
        <v>34</v>
      </c>
      <c r="J7" s="18"/>
      <c r="K7" s="50">
        <v>1.7999999999999999E-2</v>
      </c>
      <c r="L7" s="14">
        <v>1.7999999999999999E-2</v>
      </c>
      <c r="M7" s="16" t="s">
        <v>31</v>
      </c>
      <c r="N7" s="15" t="s">
        <v>31</v>
      </c>
      <c r="O7" s="16" t="s">
        <v>31</v>
      </c>
      <c r="P7" s="14">
        <v>1.7999999999999999E-2</v>
      </c>
      <c r="Q7" s="16" t="s">
        <v>31</v>
      </c>
      <c r="R7" s="16" t="s">
        <v>31</v>
      </c>
      <c r="S7" s="16" t="s">
        <v>31</v>
      </c>
      <c r="T7" s="16" t="s">
        <v>31</v>
      </c>
      <c r="U7" s="17">
        <v>44708</v>
      </c>
      <c r="V7" s="18" t="s">
        <v>357</v>
      </c>
      <c r="W7" s="25" t="s">
        <v>33</v>
      </c>
      <c r="X7" s="49">
        <v>41082</v>
      </c>
      <c r="Y7" s="23"/>
      <c r="Z7" s="23"/>
      <c r="AA7" s="97" t="s">
        <v>310</v>
      </c>
      <c r="AB7" s="23"/>
    </row>
    <row r="8" spans="1:28" s="11" customFormat="1" ht="15" x14ac:dyDescent="0.25">
      <c r="A8" s="10">
        <f>IF(Tabela323567656891011[[#This Row],[Typ funduszu]]="","",MAX(A6:A7)+1)</f>
        <v>4</v>
      </c>
      <c r="B8" s="11" t="s">
        <v>45</v>
      </c>
      <c r="C8" s="11" t="s">
        <v>46</v>
      </c>
      <c r="D8" s="11" t="s">
        <v>47</v>
      </c>
      <c r="E8" s="12" t="s">
        <v>38</v>
      </c>
      <c r="F8" s="13" t="s">
        <v>30</v>
      </c>
      <c r="G8" s="48">
        <v>2.1899999999999999E-2</v>
      </c>
      <c r="H8" s="21">
        <v>44603</v>
      </c>
      <c r="I8" s="21" t="s">
        <v>34</v>
      </c>
      <c r="J8" s="18"/>
      <c r="K8" s="50">
        <v>2.8000000000000001E-2</v>
      </c>
      <c r="L8" s="14">
        <v>2.8000000000000001E-2</v>
      </c>
      <c r="M8" s="16" t="s">
        <v>31</v>
      </c>
      <c r="N8" s="15" t="s">
        <v>31</v>
      </c>
      <c r="O8" s="16" t="s">
        <v>31</v>
      </c>
      <c r="P8" s="14">
        <v>2.8000000000000001E-2</v>
      </c>
      <c r="Q8" s="16" t="s">
        <v>31</v>
      </c>
      <c r="R8" s="16" t="s">
        <v>31</v>
      </c>
      <c r="S8" s="16" t="s">
        <v>31</v>
      </c>
      <c r="T8" s="16" t="s">
        <v>31</v>
      </c>
      <c r="U8" s="17">
        <v>44708</v>
      </c>
      <c r="V8" s="18" t="s">
        <v>357</v>
      </c>
      <c r="W8" s="25"/>
      <c r="X8" s="49">
        <v>40928</v>
      </c>
      <c r="Y8" s="23"/>
      <c r="Z8" s="23"/>
      <c r="AA8" s="97" t="s">
        <v>311</v>
      </c>
      <c r="AB8" s="23"/>
    </row>
    <row r="9" spans="1:28" s="11" customFormat="1" ht="15" x14ac:dyDescent="0.25">
      <c r="A9" s="10">
        <f>IF(Tabela323567656891011[[#This Row],[Typ funduszu]]="","",MAX(A7:A8)+1)</f>
        <v>5</v>
      </c>
      <c r="B9" s="11" t="s">
        <v>48</v>
      </c>
      <c r="C9" s="11" t="s">
        <v>49</v>
      </c>
      <c r="D9" s="11" t="s">
        <v>50</v>
      </c>
      <c r="E9" s="12" t="s">
        <v>38</v>
      </c>
      <c r="F9" s="13" t="s">
        <v>30</v>
      </c>
      <c r="G9" s="48">
        <v>8.5000000000000006E-3</v>
      </c>
      <c r="H9" s="21">
        <v>44682</v>
      </c>
      <c r="I9" s="22" t="s">
        <v>34</v>
      </c>
      <c r="J9" s="18"/>
      <c r="K9" s="50">
        <v>1.0999999999999999E-2</v>
      </c>
      <c r="L9" s="14">
        <v>1.0999999999999999E-2</v>
      </c>
      <c r="M9" s="16" t="s">
        <v>31</v>
      </c>
      <c r="N9" s="15" t="s">
        <v>31</v>
      </c>
      <c r="O9" s="16" t="s">
        <v>31</v>
      </c>
      <c r="P9" s="14">
        <v>1.0999999999999999E-2</v>
      </c>
      <c r="Q9" s="16" t="s">
        <v>31</v>
      </c>
      <c r="R9" s="16" t="s">
        <v>31</v>
      </c>
      <c r="S9" s="16" t="s">
        <v>31</v>
      </c>
      <c r="T9" s="16" t="s">
        <v>31</v>
      </c>
      <c r="U9" s="17">
        <v>44708</v>
      </c>
      <c r="V9" s="18" t="s">
        <v>357</v>
      </c>
      <c r="W9" s="25"/>
      <c r="X9" s="49">
        <v>37151</v>
      </c>
      <c r="Y9" s="27"/>
      <c r="Z9" s="27"/>
      <c r="AA9" s="97" t="s">
        <v>312</v>
      </c>
      <c r="AB9" s="27"/>
    </row>
    <row r="10" spans="1:28" s="11" customFormat="1" ht="15" x14ac:dyDescent="0.25">
      <c r="A10" s="10">
        <f>IF(Tabela323567656891011[[#This Row],[Typ funduszu]]="","",MAX(A8:A9)+1)</f>
        <v>6</v>
      </c>
      <c r="B10" s="11" t="s">
        <v>51</v>
      </c>
      <c r="C10" s="11" t="s">
        <v>52</v>
      </c>
      <c r="D10" s="11" t="s">
        <v>53</v>
      </c>
      <c r="E10" s="12" t="s">
        <v>38</v>
      </c>
      <c r="F10" s="13" t="s">
        <v>30</v>
      </c>
      <c r="G10" s="48">
        <v>1.04E-2</v>
      </c>
      <c r="H10" s="21">
        <v>44682</v>
      </c>
      <c r="I10" s="22" t="s">
        <v>34</v>
      </c>
      <c r="J10" s="18"/>
      <c r="K10" s="50">
        <v>0.01</v>
      </c>
      <c r="L10" s="14">
        <v>0.01</v>
      </c>
      <c r="M10" s="16" t="s">
        <v>31</v>
      </c>
      <c r="N10" s="15" t="s">
        <v>31</v>
      </c>
      <c r="O10" s="16" t="s">
        <v>31</v>
      </c>
      <c r="P10" s="14">
        <v>0.01</v>
      </c>
      <c r="Q10" s="16" t="s">
        <v>31</v>
      </c>
      <c r="R10" s="16" t="s">
        <v>31</v>
      </c>
      <c r="S10" s="16" t="s">
        <v>31</v>
      </c>
      <c r="T10" s="16" t="s">
        <v>31</v>
      </c>
      <c r="U10" s="17">
        <v>44708</v>
      </c>
      <c r="V10" s="18" t="s">
        <v>357</v>
      </c>
      <c r="W10" s="25" t="s">
        <v>33</v>
      </c>
      <c r="X10" s="49">
        <v>41528</v>
      </c>
      <c r="Y10" s="23"/>
      <c r="Z10" s="23"/>
      <c r="AA10" s="97" t="s">
        <v>313</v>
      </c>
      <c r="AB10" s="23"/>
    </row>
    <row r="11" spans="1:28" s="11" customFormat="1" ht="15" hidden="1" x14ac:dyDescent="0.25">
      <c r="A11" s="10" t="str">
        <f>IF(Tabela323567656891011[[#This Row],[Typ funduszu]]="","",MAX(A9:A10)+1)</f>
        <v/>
      </c>
      <c r="B11" s="11" t="s">
        <v>54</v>
      </c>
      <c r="C11" s="11" t="s">
        <v>55</v>
      </c>
      <c r="D11" s="11" t="s">
        <v>56</v>
      </c>
      <c r="E11" s="94" t="s">
        <v>304</v>
      </c>
      <c r="F11" s="13"/>
      <c r="G11" s="48"/>
      <c r="H11" s="21"/>
      <c r="I11" s="21"/>
      <c r="J11" s="18"/>
      <c r="K11" s="50"/>
      <c r="L11" s="14"/>
      <c r="M11" s="16"/>
      <c r="N11" s="15"/>
      <c r="O11" s="16"/>
      <c r="P11" s="14"/>
      <c r="Q11" s="16"/>
      <c r="R11" s="16"/>
      <c r="S11" s="16"/>
      <c r="T11" s="16"/>
      <c r="U11" s="17"/>
      <c r="V11" s="18"/>
      <c r="W11" s="25"/>
      <c r="X11" s="49"/>
      <c r="Y11" s="27"/>
      <c r="Z11" s="27"/>
      <c r="AA11" s="97" t="s">
        <v>314</v>
      </c>
      <c r="AB11" s="27"/>
    </row>
    <row r="12" spans="1:28" s="11" customFormat="1" ht="15" x14ac:dyDescent="0.25">
      <c r="A12" s="10">
        <f>IF(Tabela323567656891011[[#This Row],[Typ funduszu]]="","",MAX(A10:A11)+1)</f>
        <v>7</v>
      </c>
      <c r="B12" s="11" t="s">
        <v>57</v>
      </c>
      <c r="C12" s="11" t="s">
        <v>58</v>
      </c>
      <c r="D12" s="11" t="s">
        <v>59</v>
      </c>
      <c r="E12" s="12" t="s">
        <v>38</v>
      </c>
      <c r="F12" s="13" t="s">
        <v>30</v>
      </c>
      <c r="G12" s="48">
        <v>1.0800000000000001E-2</v>
      </c>
      <c r="H12" s="21">
        <v>44682</v>
      </c>
      <c r="I12" s="22" t="s">
        <v>34</v>
      </c>
      <c r="J12" s="18"/>
      <c r="K12" s="50">
        <v>1.0999999999999999E-2</v>
      </c>
      <c r="L12" s="14">
        <v>1.0999999999999999E-2</v>
      </c>
      <c r="M12" s="16" t="s">
        <v>31</v>
      </c>
      <c r="N12" s="15" t="s">
        <v>31</v>
      </c>
      <c r="O12" s="16" t="s">
        <v>31</v>
      </c>
      <c r="P12" s="14">
        <v>1.0999999999999999E-2</v>
      </c>
      <c r="Q12" s="16" t="s">
        <v>31</v>
      </c>
      <c r="R12" s="16" t="s">
        <v>31</v>
      </c>
      <c r="S12" s="16" t="s">
        <v>31</v>
      </c>
      <c r="T12" s="16" t="s">
        <v>31</v>
      </c>
      <c r="U12" s="17">
        <v>44708</v>
      </c>
      <c r="V12" s="18" t="s">
        <v>357</v>
      </c>
      <c r="W12" s="25" t="s">
        <v>33</v>
      </c>
      <c r="X12" s="49">
        <v>41094</v>
      </c>
      <c r="Y12" s="23"/>
      <c r="Z12" s="23"/>
      <c r="AA12" s="97" t="s">
        <v>315</v>
      </c>
      <c r="AB12" s="23"/>
    </row>
    <row r="13" spans="1:28" s="11" customFormat="1" ht="15" x14ac:dyDescent="0.25">
      <c r="A13" s="10">
        <f>IF(Tabela323567656891011[[#This Row],[Typ funduszu]]="","",MAX(A11:A12)+1)</f>
        <v>8</v>
      </c>
      <c r="B13" s="11" t="s">
        <v>60</v>
      </c>
      <c r="C13" s="11" t="s">
        <v>61</v>
      </c>
      <c r="D13" s="11" t="s">
        <v>62</v>
      </c>
      <c r="E13" s="12" t="s">
        <v>38</v>
      </c>
      <c r="F13" s="13" t="s">
        <v>30</v>
      </c>
      <c r="G13" s="48">
        <v>1.0500000000000001E-2</v>
      </c>
      <c r="H13" s="21">
        <v>44682</v>
      </c>
      <c r="I13" s="22" t="s">
        <v>34</v>
      </c>
      <c r="J13" s="18"/>
      <c r="K13" s="50">
        <v>1.2999999999999999E-2</v>
      </c>
      <c r="L13" s="14">
        <v>1.2999999999999999E-2</v>
      </c>
      <c r="M13" s="16" t="s">
        <v>31</v>
      </c>
      <c r="N13" s="15">
        <v>1.2999999999999999E-2</v>
      </c>
      <c r="O13" s="16" t="s">
        <v>31</v>
      </c>
      <c r="P13" s="14">
        <v>1.2999999999999999E-2</v>
      </c>
      <c r="Q13" s="16" t="s">
        <v>31</v>
      </c>
      <c r="R13" s="16" t="s">
        <v>31</v>
      </c>
      <c r="S13" s="16" t="s">
        <v>31</v>
      </c>
      <c r="T13" s="16" t="s">
        <v>31</v>
      </c>
      <c r="U13" s="17">
        <v>44708</v>
      </c>
      <c r="V13" s="18" t="s">
        <v>357</v>
      </c>
      <c r="W13" s="25"/>
      <c r="X13" s="49">
        <v>34863</v>
      </c>
      <c r="Y13" s="27"/>
      <c r="Z13" s="27"/>
      <c r="AA13" s="97" t="s">
        <v>316</v>
      </c>
      <c r="AB13" s="27"/>
    </row>
    <row r="14" spans="1:28" s="11" customFormat="1" ht="15" x14ac:dyDescent="0.25">
      <c r="A14" s="10">
        <f>IF(Tabela323567656891011[[#This Row],[Typ funduszu]]="","",MAX(A12:A13)+1)</f>
        <v>9</v>
      </c>
      <c r="B14" s="11" t="s">
        <v>63</v>
      </c>
      <c r="C14" s="11" t="s">
        <v>64</v>
      </c>
      <c r="D14" s="11" t="s">
        <v>65</v>
      </c>
      <c r="E14" s="12" t="s">
        <v>38</v>
      </c>
      <c r="F14" s="13" t="s">
        <v>30</v>
      </c>
      <c r="G14" s="48">
        <v>2.07E-2</v>
      </c>
      <c r="H14" s="21">
        <v>44603</v>
      </c>
      <c r="I14" s="21" t="s">
        <v>34</v>
      </c>
      <c r="J14" s="18"/>
      <c r="K14" s="50">
        <v>2.5999999999999999E-2</v>
      </c>
      <c r="L14" s="14">
        <v>2.5999999999999999E-2</v>
      </c>
      <c r="M14" s="16" t="s">
        <v>31</v>
      </c>
      <c r="N14" s="15" t="s">
        <v>31</v>
      </c>
      <c r="O14" s="16" t="s">
        <v>31</v>
      </c>
      <c r="P14" s="14">
        <v>2.5999999999999999E-2</v>
      </c>
      <c r="Q14" s="16" t="s">
        <v>31</v>
      </c>
      <c r="R14" s="16" t="s">
        <v>31</v>
      </c>
      <c r="S14" s="16" t="s">
        <v>31</v>
      </c>
      <c r="T14" s="16" t="s">
        <v>31</v>
      </c>
      <c r="U14" s="17">
        <v>44708</v>
      </c>
      <c r="V14" s="18" t="s">
        <v>357</v>
      </c>
      <c r="W14" s="25" t="s">
        <v>33</v>
      </c>
      <c r="X14" s="49">
        <v>35324</v>
      </c>
      <c r="Y14" s="27"/>
      <c r="Z14" s="27"/>
      <c r="AA14" s="97" t="s">
        <v>317</v>
      </c>
      <c r="AB14" s="27"/>
    </row>
    <row r="15" spans="1:28" s="11" customFormat="1" ht="15" x14ac:dyDescent="0.25">
      <c r="A15" s="10">
        <f>IF(Tabela323567656891011[[#This Row],[Typ funduszu]]="","",MAX(A13:A14)+1)</f>
        <v>10</v>
      </c>
      <c r="B15" s="11" t="s">
        <v>66</v>
      </c>
      <c r="C15" s="11" t="s">
        <v>67</v>
      </c>
      <c r="D15" s="11" t="s">
        <v>68</v>
      </c>
      <c r="E15" s="12" t="s">
        <v>38</v>
      </c>
      <c r="F15" s="13" t="s">
        <v>30</v>
      </c>
      <c r="G15" s="48">
        <v>2.2100000000000002E-2</v>
      </c>
      <c r="H15" s="21">
        <v>44603</v>
      </c>
      <c r="I15" s="21" t="s">
        <v>34</v>
      </c>
      <c r="J15" s="18"/>
      <c r="K15" s="50">
        <v>2.7E-2</v>
      </c>
      <c r="L15" s="14">
        <v>2.7E-2</v>
      </c>
      <c r="M15" s="16" t="s">
        <v>31</v>
      </c>
      <c r="N15" s="15">
        <v>2.7E-2</v>
      </c>
      <c r="O15" s="16" t="s">
        <v>31</v>
      </c>
      <c r="P15" s="14">
        <v>2.7E-2</v>
      </c>
      <c r="Q15" s="16" t="s">
        <v>31</v>
      </c>
      <c r="R15" s="16" t="s">
        <v>31</v>
      </c>
      <c r="S15" s="16" t="s">
        <v>31</v>
      </c>
      <c r="T15" s="16" t="s">
        <v>31</v>
      </c>
      <c r="U15" s="17">
        <v>44708</v>
      </c>
      <c r="V15" s="18" t="s">
        <v>357</v>
      </c>
      <c r="W15" s="25"/>
      <c r="X15" s="49">
        <v>33813</v>
      </c>
      <c r="Y15" s="27"/>
      <c r="Z15" s="27"/>
      <c r="AA15" s="97" t="s">
        <v>318</v>
      </c>
      <c r="AB15" s="27"/>
    </row>
    <row r="16" spans="1:28" ht="15" x14ac:dyDescent="0.25">
      <c r="A16" s="10">
        <f>IF(Tabela323567656891011[[#This Row],[Typ funduszu]]="","",MAX(A14:A15)+1)</f>
        <v>11</v>
      </c>
      <c r="B16" s="11" t="s">
        <v>69</v>
      </c>
      <c r="C16" s="11" t="s">
        <v>70</v>
      </c>
      <c r="D16" s="11" t="s">
        <v>71</v>
      </c>
      <c r="E16" s="12" t="s">
        <v>38</v>
      </c>
      <c r="F16" s="13" t="s">
        <v>30</v>
      </c>
      <c r="G16" s="48">
        <v>2.1400000000000002E-2</v>
      </c>
      <c r="H16" s="21">
        <v>44603</v>
      </c>
      <c r="I16" s="21" t="s">
        <v>34</v>
      </c>
      <c r="J16" s="18"/>
      <c r="K16" s="50">
        <v>2.8000000000000001E-2</v>
      </c>
      <c r="L16" s="14">
        <v>2.8000000000000001E-2</v>
      </c>
      <c r="M16" s="16" t="s">
        <v>31</v>
      </c>
      <c r="N16" s="15" t="s">
        <v>31</v>
      </c>
      <c r="O16" s="16" t="s">
        <v>31</v>
      </c>
      <c r="P16" s="14">
        <v>2.8000000000000001E-2</v>
      </c>
      <c r="Q16" s="16" t="s">
        <v>31</v>
      </c>
      <c r="R16" s="16" t="s">
        <v>31</v>
      </c>
      <c r="S16" s="16" t="s">
        <v>31</v>
      </c>
      <c r="T16" s="16" t="s">
        <v>31</v>
      </c>
      <c r="U16" s="17">
        <v>44708</v>
      </c>
      <c r="V16" s="18" t="s">
        <v>357</v>
      </c>
      <c r="W16" s="25" t="s">
        <v>33</v>
      </c>
      <c r="X16" s="49">
        <v>43620</v>
      </c>
      <c r="Y16" s="27"/>
      <c r="Z16" s="27"/>
      <c r="AA16" s="97" t="s">
        <v>319</v>
      </c>
      <c r="AB16" s="27"/>
    </row>
    <row r="17" spans="1:28" s="11" customFormat="1" ht="15" x14ac:dyDescent="0.25">
      <c r="A17" s="10">
        <f>IF(Tabela323567656891011[[#This Row],[Typ funduszu]]="","",MAX(A15:A16)+1)</f>
        <v>12</v>
      </c>
      <c r="B17" s="11" t="s">
        <v>72</v>
      </c>
      <c r="C17" s="11" t="s">
        <v>73</v>
      </c>
      <c r="D17" s="11" t="s">
        <v>74</v>
      </c>
      <c r="E17" s="12" t="s">
        <v>75</v>
      </c>
      <c r="F17" s="13" t="s">
        <v>76</v>
      </c>
      <c r="G17" s="48">
        <v>2.8399999999999998E-2</v>
      </c>
      <c r="H17" s="21">
        <v>44603</v>
      </c>
      <c r="I17" s="21" t="s">
        <v>34</v>
      </c>
      <c r="J17" s="18"/>
      <c r="K17" s="50">
        <v>2.5999999999999999E-2</v>
      </c>
      <c r="L17" s="14">
        <v>2.5999999999999999E-2</v>
      </c>
      <c r="M17" s="16" t="s">
        <v>31</v>
      </c>
      <c r="N17" s="15" t="s">
        <v>31</v>
      </c>
      <c r="O17" s="16" t="s">
        <v>31</v>
      </c>
      <c r="P17" s="14" t="s">
        <v>31</v>
      </c>
      <c r="Q17" s="16" t="s">
        <v>31</v>
      </c>
      <c r="R17" s="16" t="s">
        <v>31</v>
      </c>
      <c r="S17" s="16" t="s">
        <v>31</v>
      </c>
      <c r="T17" s="16" t="s">
        <v>31</v>
      </c>
      <c r="U17" s="17">
        <v>44708</v>
      </c>
      <c r="V17" s="18" t="s">
        <v>357</v>
      </c>
      <c r="W17" s="25"/>
      <c r="X17" s="49">
        <v>39182</v>
      </c>
      <c r="Y17" s="27"/>
      <c r="Z17" s="27"/>
      <c r="AA17" s="97" t="s">
        <v>320</v>
      </c>
      <c r="AB17" s="27"/>
    </row>
    <row r="18" spans="1:28" s="11" customFormat="1" ht="15" x14ac:dyDescent="0.25">
      <c r="A18" s="10">
        <f>IF(Tabela323567656891011[[#This Row],[Typ funduszu]]="","",MAX(A16:A17)+1)</f>
        <v>13</v>
      </c>
      <c r="B18" s="11" t="s">
        <v>77</v>
      </c>
      <c r="C18" s="11" t="s">
        <v>78</v>
      </c>
      <c r="D18" s="11" t="s">
        <v>79</v>
      </c>
      <c r="E18" s="12" t="s">
        <v>75</v>
      </c>
      <c r="F18" s="13" t="s">
        <v>76</v>
      </c>
      <c r="G18" s="48">
        <v>2.9500000000000002E-2</v>
      </c>
      <c r="H18" s="21">
        <v>44603</v>
      </c>
      <c r="I18" s="21" t="s">
        <v>34</v>
      </c>
      <c r="J18" s="18"/>
      <c r="K18" s="50">
        <v>2.5999999999999999E-2</v>
      </c>
      <c r="L18" s="14">
        <v>2.5999999999999999E-2</v>
      </c>
      <c r="M18" s="16" t="s">
        <v>31</v>
      </c>
      <c r="N18" s="15" t="s">
        <v>31</v>
      </c>
      <c r="O18" s="16" t="s">
        <v>31</v>
      </c>
      <c r="P18" s="14" t="s">
        <v>31</v>
      </c>
      <c r="Q18" s="16" t="s">
        <v>31</v>
      </c>
      <c r="R18" s="16" t="s">
        <v>31</v>
      </c>
      <c r="S18" s="16" t="s">
        <v>31</v>
      </c>
      <c r="T18" s="16" t="s">
        <v>31</v>
      </c>
      <c r="U18" s="17">
        <v>44708</v>
      </c>
      <c r="V18" s="18" t="s">
        <v>357</v>
      </c>
      <c r="W18" s="25"/>
      <c r="X18" s="49">
        <v>39238</v>
      </c>
      <c r="Y18" s="27"/>
      <c r="Z18" s="27"/>
      <c r="AA18" s="97" t="s">
        <v>321</v>
      </c>
      <c r="AB18" s="27"/>
    </row>
    <row r="19" spans="1:28" s="11" customFormat="1" ht="15" x14ac:dyDescent="0.25">
      <c r="A19" s="10">
        <f>IF(Tabela323567656891011[[#This Row],[Typ funduszu]]="","",MAX(A17:A18)+1)</f>
        <v>14</v>
      </c>
      <c r="B19" s="11" t="s">
        <v>80</v>
      </c>
      <c r="C19" s="11" t="s">
        <v>81</v>
      </c>
      <c r="D19" s="11" t="s">
        <v>82</v>
      </c>
      <c r="E19" s="12" t="s">
        <v>75</v>
      </c>
      <c r="F19" s="13" t="s">
        <v>76</v>
      </c>
      <c r="G19" s="48">
        <v>2.9399999999999999E-2</v>
      </c>
      <c r="H19" s="21">
        <v>44603</v>
      </c>
      <c r="I19" s="21" t="s">
        <v>34</v>
      </c>
      <c r="J19" s="18"/>
      <c r="K19" s="50">
        <v>2.5000000000000001E-2</v>
      </c>
      <c r="L19" s="14">
        <v>2.5000000000000001E-2</v>
      </c>
      <c r="M19" s="16" t="s">
        <v>31</v>
      </c>
      <c r="N19" s="15" t="s">
        <v>31</v>
      </c>
      <c r="O19" s="16" t="s">
        <v>31</v>
      </c>
      <c r="P19" s="14" t="s">
        <v>31</v>
      </c>
      <c r="Q19" s="16" t="s">
        <v>31</v>
      </c>
      <c r="R19" s="16" t="s">
        <v>31</v>
      </c>
      <c r="S19" s="16" t="s">
        <v>31</v>
      </c>
      <c r="T19" s="16" t="s">
        <v>31</v>
      </c>
      <c r="U19" s="17">
        <v>44708</v>
      </c>
      <c r="V19" s="18" t="s">
        <v>357</v>
      </c>
      <c r="W19" s="25"/>
      <c r="X19" s="49">
        <v>39143</v>
      </c>
      <c r="Y19" s="27"/>
      <c r="Z19" s="27"/>
      <c r="AA19" s="97" t="s">
        <v>322</v>
      </c>
      <c r="AB19" s="27"/>
    </row>
    <row r="20" spans="1:28" ht="15" x14ac:dyDescent="0.25">
      <c r="A20" s="10">
        <f>IF(Tabela323567656891011[[#This Row],[Typ funduszu]]="","",MAX(A18:A19)+1)</f>
        <v>15</v>
      </c>
      <c r="B20" s="11" t="s">
        <v>83</v>
      </c>
      <c r="C20" s="11" t="s">
        <v>84</v>
      </c>
      <c r="D20" s="11" t="s">
        <v>276</v>
      </c>
      <c r="E20" s="12" t="s">
        <v>75</v>
      </c>
      <c r="F20" s="13" t="s">
        <v>76</v>
      </c>
      <c r="G20" s="48">
        <v>1.9099999999999999E-2</v>
      </c>
      <c r="H20" s="21">
        <v>44603</v>
      </c>
      <c r="I20" s="21" t="s">
        <v>34</v>
      </c>
      <c r="J20" s="18"/>
      <c r="K20" s="50">
        <v>1.2999999999999999E-2</v>
      </c>
      <c r="L20" s="14">
        <v>1.2999999999999999E-2</v>
      </c>
      <c r="M20" s="16" t="s">
        <v>31</v>
      </c>
      <c r="N20" s="15" t="s">
        <v>31</v>
      </c>
      <c r="O20" s="16" t="s">
        <v>31</v>
      </c>
      <c r="P20" s="14" t="s">
        <v>31</v>
      </c>
      <c r="Q20" s="16" t="s">
        <v>31</v>
      </c>
      <c r="R20" s="16" t="s">
        <v>31</v>
      </c>
      <c r="S20" s="16" t="s">
        <v>31</v>
      </c>
      <c r="T20" s="16" t="s">
        <v>31</v>
      </c>
      <c r="U20" s="17">
        <v>44708</v>
      </c>
      <c r="V20" s="18" t="s">
        <v>357</v>
      </c>
      <c r="W20" s="25"/>
      <c r="X20" s="49">
        <v>42170</v>
      </c>
      <c r="Y20" s="23"/>
      <c r="Z20" s="23"/>
      <c r="AA20" s="97" t="s">
        <v>323</v>
      </c>
      <c r="AB20" s="23"/>
    </row>
    <row r="21" spans="1:28" ht="15" x14ac:dyDescent="0.25">
      <c r="A21" s="10">
        <f>IF(Tabela323567656891011[[#This Row],[Typ funduszu]]="","",MAX(A19:A20)+1)</f>
        <v>16</v>
      </c>
      <c r="B21" s="11" t="s">
        <v>86</v>
      </c>
      <c r="C21" s="11" t="s">
        <v>87</v>
      </c>
      <c r="D21" s="11" t="s">
        <v>275</v>
      </c>
      <c r="E21" s="12" t="s">
        <v>75</v>
      </c>
      <c r="F21" s="13" t="s">
        <v>76</v>
      </c>
      <c r="G21" s="48">
        <v>2.6400000000000003E-2</v>
      </c>
      <c r="H21" s="21">
        <v>44603</v>
      </c>
      <c r="I21" s="21" t="s">
        <v>34</v>
      </c>
      <c r="J21" s="18"/>
      <c r="K21" s="50">
        <v>2.5000000000000001E-2</v>
      </c>
      <c r="L21" s="14">
        <v>2.5000000000000001E-2</v>
      </c>
      <c r="M21" s="16" t="s">
        <v>31</v>
      </c>
      <c r="N21" s="15" t="s">
        <v>31</v>
      </c>
      <c r="O21" s="16" t="s">
        <v>31</v>
      </c>
      <c r="P21" s="14" t="s">
        <v>31</v>
      </c>
      <c r="Q21" s="16" t="s">
        <v>31</v>
      </c>
      <c r="R21" s="16" t="s">
        <v>31</v>
      </c>
      <c r="S21" s="16" t="s">
        <v>31</v>
      </c>
      <c r="T21" s="16" t="s">
        <v>31</v>
      </c>
      <c r="U21" s="17">
        <v>44708</v>
      </c>
      <c r="V21" s="18" t="s">
        <v>357</v>
      </c>
      <c r="W21" s="25"/>
      <c r="X21" s="49">
        <v>42046</v>
      </c>
      <c r="Y21" s="23"/>
      <c r="Z21" s="23"/>
      <c r="AA21" s="97" t="s">
        <v>324</v>
      </c>
      <c r="AB21" s="23"/>
    </row>
    <row r="22" spans="1:28" ht="15" x14ac:dyDescent="0.25">
      <c r="A22" s="10">
        <f>IF(Tabela323567656891011[[#This Row],[Typ funduszu]]="","",MAX(A20:A21)+1)</f>
        <v>17</v>
      </c>
      <c r="B22" s="11" t="s">
        <v>89</v>
      </c>
      <c r="C22" s="11" t="s">
        <v>90</v>
      </c>
      <c r="D22" s="11" t="s">
        <v>91</v>
      </c>
      <c r="E22" s="12" t="s">
        <v>75</v>
      </c>
      <c r="F22" s="13" t="s">
        <v>76</v>
      </c>
      <c r="G22" s="48">
        <v>2.3999999999999998E-3</v>
      </c>
      <c r="H22" s="21">
        <v>44630</v>
      </c>
      <c r="I22" s="21" t="s">
        <v>34</v>
      </c>
      <c r="J22" s="18"/>
      <c r="K22" s="50">
        <v>1.4999999999999999E-2</v>
      </c>
      <c r="L22" s="14">
        <v>1.4999999999999999E-2</v>
      </c>
      <c r="M22" s="16" t="s">
        <v>31</v>
      </c>
      <c r="N22" s="15" t="s">
        <v>31</v>
      </c>
      <c r="O22" s="16" t="s">
        <v>31</v>
      </c>
      <c r="P22" s="14" t="s">
        <v>31</v>
      </c>
      <c r="Q22" s="16" t="s">
        <v>31</v>
      </c>
      <c r="R22" s="16" t="s">
        <v>31</v>
      </c>
      <c r="S22" s="16" t="s">
        <v>31</v>
      </c>
      <c r="T22" s="16" t="s">
        <v>31</v>
      </c>
      <c r="U22" s="17">
        <v>44708</v>
      </c>
      <c r="V22" s="18" t="s">
        <v>357</v>
      </c>
      <c r="W22" s="25"/>
      <c r="X22" s="49">
        <v>43166</v>
      </c>
      <c r="Y22" s="23"/>
      <c r="Z22" s="23"/>
      <c r="AA22" s="97" t="s">
        <v>325</v>
      </c>
      <c r="AB22" s="23"/>
    </row>
    <row r="23" spans="1:28" ht="15" hidden="1" x14ac:dyDescent="0.25">
      <c r="A23" s="10" t="str">
        <f>IF(Tabela323567656891011[[#This Row],[Typ funduszu]]="","",MAX(A21:A22)+1)</f>
        <v/>
      </c>
      <c r="B23" s="11" t="s">
        <v>92</v>
      </c>
      <c r="C23" s="11" t="s">
        <v>93</v>
      </c>
      <c r="D23" s="11" t="s">
        <v>94</v>
      </c>
      <c r="E23" s="94" t="s">
        <v>304</v>
      </c>
      <c r="F23" s="13"/>
      <c r="G23" s="48"/>
      <c r="H23" s="21"/>
      <c r="I23" s="21"/>
      <c r="J23" s="18"/>
      <c r="K23" s="50" t="s">
        <v>29</v>
      </c>
      <c r="L23" s="14" t="s">
        <v>29</v>
      </c>
      <c r="M23" s="16"/>
      <c r="N23" s="15"/>
      <c r="O23" s="16"/>
      <c r="P23" s="14"/>
      <c r="Q23" s="16"/>
      <c r="R23" s="16"/>
      <c r="S23" s="16"/>
      <c r="T23" s="16"/>
      <c r="U23" s="17"/>
      <c r="V23" s="18"/>
      <c r="W23" s="25"/>
      <c r="X23" s="49"/>
      <c r="Y23" s="27"/>
      <c r="Z23" s="27"/>
      <c r="AA23" s="97" t="s">
        <v>326</v>
      </c>
      <c r="AB23" s="27"/>
    </row>
    <row r="24" spans="1:28" ht="15" x14ac:dyDescent="0.25">
      <c r="A24" s="10">
        <f>IF(Tabela323567656891011[[#This Row],[Typ funduszu]]="","",MAX(A22:A23)+1)</f>
        <v>18</v>
      </c>
      <c r="B24" s="11" t="s">
        <v>95</v>
      </c>
      <c r="C24" s="11" t="s">
        <v>96</v>
      </c>
      <c r="D24" s="11" t="s">
        <v>97</v>
      </c>
      <c r="E24" s="12" t="s">
        <v>75</v>
      </c>
      <c r="F24" s="13" t="s">
        <v>76</v>
      </c>
      <c r="G24" s="48">
        <v>2.6700000000000002E-2</v>
      </c>
      <c r="H24" s="21">
        <v>44603</v>
      </c>
      <c r="I24" s="21" t="s">
        <v>34</v>
      </c>
      <c r="J24" s="18"/>
      <c r="K24" s="50">
        <v>2.3E-2</v>
      </c>
      <c r="L24" s="14">
        <v>2.3E-2</v>
      </c>
      <c r="M24" s="16" t="s">
        <v>31</v>
      </c>
      <c r="N24" s="15" t="s">
        <v>31</v>
      </c>
      <c r="O24" s="16" t="s">
        <v>31</v>
      </c>
      <c r="P24" s="98" t="s">
        <v>31</v>
      </c>
      <c r="Q24" s="16" t="s">
        <v>31</v>
      </c>
      <c r="R24" s="16" t="s">
        <v>31</v>
      </c>
      <c r="S24" s="16" t="s">
        <v>31</v>
      </c>
      <c r="T24" s="16" t="s">
        <v>31</v>
      </c>
      <c r="U24" s="17">
        <v>44708</v>
      </c>
      <c r="V24" s="18" t="s">
        <v>357</v>
      </c>
      <c r="W24" s="25"/>
      <c r="X24" s="49">
        <v>38842</v>
      </c>
      <c r="Y24" s="27"/>
      <c r="Z24" s="27"/>
      <c r="AA24" s="97" t="s">
        <v>327</v>
      </c>
      <c r="AB24" s="27"/>
    </row>
    <row r="25" spans="1:28" ht="15" x14ac:dyDescent="0.25">
      <c r="A25" s="10">
        <f>IF(Tabela323567656891011[[#This Row],[Typ funduszu]]="","",MAX(A23:A24)+1)</f>
        <v>19</v>
      </c>
      <c r="B25" s="11" t="s">
        <v>98</v>
      </c>
      <c r="C25" s="11" t="s">
        <v>99</v>
      </c>
      <c r="D25" s="11" t="s">
        <v>100</v>
      </c>
      <c r="E25" s="12" t="s">
        <v>75</v>
      </c>
      <c r="F25" s="13" t="s">
        <v>76</v>
      </c>
      <c r="G25" s="48">
        <v>1.4499999999999999E-2</v>
      </c>
      <c r="H25" s="21">
        <v>44603</v>
      </c>
      <c r="I25" s="21" t="s">
        <v>34</v>
      </c>
      <c r="J25" s="18"/>
      <c r="K25" s="50">
        <v>1.2E-2</v>
      </c>
      <c r="L25" s="14">
        <v>1.2E-2</v>
      </c>
      <c r="M25" s="16" t="s">
        <v>31</v>
      </c>
      <c r="N25" s="15" t="s">
        <v>31</v>
      </c>
      <c r="O25" s="16" t="s">
        <v>31</v>
      </c>
      <c r="P25" s="14" t="s">
        <v>31</v>
      </c>
      <c r="Q25" s="16" t="s">
        <v>31</v>
      </c>
      <c r="R25" s="16" t="s">
        <v>31</v>
      </c>
      <c r="S25" s="16" t="s">
        <v>31</v>
      </c>
      <c r="T25" s="16" t="s">
        <v>31</v>
      </c>
      <c r="U25" s="17">
        <v>44708</v>
      </c>
      <c r="V25" s="18" t="s">
        <v>357</v>
      </c>
      <c r="W25" s="25"/>
      <c r="X25" s="49">
        <v>42501</v>
      </c>
      <c r="Y25" s="23"/>
      <c r="Z25" s="23"/>
      <c r="AA25" s="97" t="s">
        <v>328</v>
      </c>
      <c r="AB25" s="23"/>
    </row>
    <row r="26" spans="1:28" ht="15" x14ac:dyDescent="0.25">
      <c r="A26" s="10">
        <f>IF(Tabela323567656891011[[#This Row],[Typ funduszu]]="","",MAX(A24:A25)+1)</f>
        <v>20</v>
      </c>
      <c r="B26" s="11" t="s">
        <v>101</v>
      </c>
      <c r="C26" s="11" t="s">
        <v>102</v>
      </c>
      <c r="D26" s="11" t="s">
        <v>103</v>
      </c>
      <c r="E26" s="12" t="s">
        <v>75</v>
      </c>
      <c r="F26" s="13" t="s">
        <v>76</v>
      </c>
      <c r="G26" s="48">
        <v>2.3199999999999998E-2</v>
      </c>
      <c r="H26" s="21">
        <v>44603</v>
      </c>
      <c r="I26" s="21" t="s">
        <v>34</v>
      </c>
      <c r="J26" s="18"/>
      <c r="K26" s="50">
        <v>1.7999999999999999E-2</v>
      </c>
      <c r="L26" s="14">
        <v>1.7999999999999999E-2</v>
      </c>
      <c r="M26" s="16" t="s">
        <v>31</v>
      </c>
      <c r="N26" s="15" t="s">
        <v>31</v>
      </c>
      <c r="O26" s="16" t="s">
        <v>31</v>
      </c>
      <c r="P26" s="14" t="s">
        <v>31</v>
      </c>
      <c r="Q26" s="16" t="s">
        <v>31</v>
      </c>
      <c r="R26" s="16" t="s">
        <v>31</v>
      </c>
      <c r="S26" s="16" t="s">
        <v>31</v>
      </c>
      <c r="T26" s="16" t="s">
        <v>31</v>
      </c>
      <c r="U26" s="17">
        <v>44708</v>
      </c>
      <c r="V26" s="18" t="s">
        <v>357</v>
      </c>
      <c r="W26" s="25"/>
      <c r="X26" s="49">
        <v>41829</v>
      </c>
      <c r="Y26" s="23"/>
      <c r="Z26" s="23"/>
      <c r="AA26" s="97" t="s">
        <v>329</v>
      </c>
      <c r="AB26" s="23"/>
    </row>
    <row r="27" spans="1:28" ht="15" x14ac:dyDescent="0.25">
      <c r="A27" s="10">
        <f>IF(Tabela323567656891011[[#This Row],[Typ funduszu]]="","",MAX(A25:A26)+1)</f>
        <v>21</v>
      </c>
      <c r="B27" s="11" t="s">
        <v>104</v>
      </c>
      <c r="C27" s="11" t="s">
        <v>105</v>
      </c>
      <c r="D27" s="11" t="s">
        <v>106</v>
      </c>
      <c r="E27" s="12" t="s">
        <v>75</v>
      </c>
      <c r="F27" s="13" t="s">
        <v>76</v>
      </c>
      <c r="G27" s="48">
        <v>2.3700000000000002E-2</v>
      </c>
      <c r="H27" s="21">
        <v>44603</v>
      </c>
      <c r="I27" s="21" t="s">
        <v>34</v>
      </c>
      <c r="J27" s="18"/>
      <c r="K27" s="50">
        <v>1.7999999999999999E-2</v>
      </c>
      <c r="L27" s="14">
        <v>1.7999999999999999E-2</v>
      </c>
      <c r="M27" s="16" t="s">
        <v>31</v>
      </c>
      <c r="N27" s="15" t="s">
        <v>31</v>
      </c>
      <c r="O27" s="16" t="s">
        <v>31</v>
      </c>
      <c r="P27" s="14" t="s">
        <v>31</v>
      </c>
      <c r="Q27" s="16" t="s">
        <v>31</v>
      </c>
      <c r="R27" s="16" t="s">
        <v>31</v>
      </c>
      <c r="S27" s="16" t="s">
        <v>31</v>
      </c>
      <c r="T27" s="16" t="s">
        <v>31</v>
      </c>
      <c r="U27" s="17">
        <v>44708</v>
      </c>
      <c r="V27" s="18" t="s">
        <v>357</v>
      </c>
      <c r="W27" s="25"/>
      <c r="X27" s="49">
        <v>39378</v>
      </c>
      <c r="Y27" s="23"/>
      <c r="Z27" s="23"/>
      <c r="AA27" s="97" t="s">
        <v>330</v>
      </c>
      <c r="AB27" s="23"/>
    </row>
    <row r="28" spans="1:28" ht="15" x14ac:dyDescent="0.25">
      <c r="A28" s="10">
        <f>IF(Tabela323567656891011[[#This Row],[Typ funduszu]]="","",MAX(A26:A27)+1)</f>
        <v>22</v>
      </c>
      <c r="B28" s="11" t="s">
        <v>107</v>
      </c>
      <c r="C28" s="11" t="s">
        <v>108</v>
      </c>
      <c r="D28" s="11" t="s">
        <v>109</v>
      </c>
      <c r="E28" s="12" t="s">
        <v>75</v>
      </c>
      <c r="F28" s="13" t="s">
        <v>76</v>
      </c>
      <c r="G28" s="48">
        <v>6.7000000000000002E-3</v>
      </c>
      <c r="H28" s="21">
        <v>44682</v>
      </c>
      <c r="I28" s="22" t="s">
        <v>34</v>
      </c>
      <c r="J28" s="18"/>
      <c r="K28" s="50">
        <v>7.0000000000000001E-3</v>
      </c>
      <c r="L28" s="14">
        <v>7.0000000000000001E-3</v>
      </c>
      <c r="M28" s="16" t="s">
        <v>31</v>
      </c>
      <c r="N28" s="15" t="s">
        <v>31</v>
      </c>
      <c r="O28" s="16" t="s">
        <v>31</v>
      </c>
      <c r="P28" s="14" t="s">
        <v>31</v>
      </c>
      <c r="Q28" s="16" t="s">
        <v>31</v>
      </c>
      <c r="R28" s="16" t="s">
        <v>31</v>
      </c>
      <c r="S28" s="16" t="s">
        <v>31</v>
      </c>
      <c r="T28" s="16" t="s">
        <v>31</v>
      </c>
      <c r="U28" s="17">
        <v>44708</v>
      </c>
      <c r="V28" s="18" t="s">
        <v>357</v>
      </c>
      <c r="W28" s="25"/>
      <c r="X28" s="49">
        <v>40164</v>
      </c>
      <c r="Y28" s="23"/>
      <c r="Z28" s="23"/>
      <c r="AA28" s="97" t="s">
        <v>331</v>
      </c>
      <c r="AB28" s="23"/>
    </row>
    <row r="29" spans="1:28" ht="15" x14ac:dyDescent="0.25">
      <c r="A29" s="10">
        <f>IF(Tabela323567656891011[[#This Row],[Typ funduszu]]="","",MAX(A27:A28)+1)</f>
        <v>23</v>
      </c>
      <c r="B29" s="11" t="s">
        <v>110</v>
      </c>
      <c r="C29" s="11" t="s">
        <v>111</v>
      </c>
      <c r="D29" s="11" t="s">
        <v>112</v>
      </c>
      <c r="E29" s="12" t="s">
        <v>75</v>
      </c>
      <c r="F29" s="13" t="s">
        <v>76</v>
      </c>
      <c r="G29" s="48">
        <v>2.1800000000000003E-2</v>
      </c>
      <c r="H29" s="21">
        <v>44603</v>
      </c>
      <c r="I29" s="21" t="s">
        <v>34</v>
      </c>
      <c r="J29" s="18"/>
      <c r="K29" s="50">
        <v>2.5000000000000001E-2</v>
      </c>
      <c r="L29" s="14">
        <v>2.5000000000000001E-2</v>
      </c>
      <c r="M29" s="16" t="s">
        <v>31</v>
      </c>
      <c r="N29" s="15" t="s">
        <v>31</v>
      </c>
      <c r="O29" s="16" t="s">
        <v>31</v>
      </c>
      <c r="P29" s="14" t="s">
        <v>31</v>
      </c>
      <c r="Q29" s="16" t="s">
        <v>31</v>
      </c>
      <c r="R29" s="16" t="s">
        <v>31</v>
      </c>
      <c r="S29" s="16" t="s">
        <v>31</v>
      </c>
      <c r="T29" s="16" t="s">
        <v>31</v>
      </c>
      <c r="U29" s="17">
        <v>44708</v>
      </c>
      <c r="V29" s="18" t="s">
        <v>357</v>
      </c>
      <c r="W29" s="25"/>
      <c r="X29" s="49">
        <v>39644</v>
      </c>
      <c r="Y29" s="23"/>
      <c r="Z29" s="23"/>
      <c r="AA29" s="97" t="s">
        <v>332</v>
      </c>
      <c r="AB29" s="23"/>
    </row>
    <row r="30" spans="1:28" ht="15" hidden="1" x14ac:dyDescent="0.25">
      <c r="A30" s="10" t="str">
        <f>IF(Tabela323567656891011[[#This Row],[Typ funduszu]]="","",MAX(A28:A29)+1)</f>
        <v/>
      </c>
      <c r="B30" s="11" t="s">
        <v>113</v>
      </c>
      <c r="C30" s="11" t="s">
        <v>114</v>
      </c>
      <c r="D30" s="11" t="s">
        <v>115</v>
      </c>
      <c r="E30" s="94" t="s">
        <v>304</v>
      </c>
      <c r="F30" s="13"/>
      <c r="G30" s="48"/>
      <c r="H30" s="21"/>
      <c r="I30" s="21"/>
      <c r="J30" s="18"/>
      <c r="K30" s="50"/>
      <c r="L30" s="14"/>
      <c r="M30" s="16"/>
      <c r="N30" s="15"/>
      <c r="O30" s="16"/>
      <c r="P30" s="14"/>
      <c r="Q30" s="16"/>
      <c r="R30" s="16"/>
      <c r="S30" s="16"/>
      <c r="T30" s="16"/>
      <c r="U30" s="17"/>
      <c r="V30" s="18"/>
      <c r="W30" s="25"/>
      <c r="X30" s="49"/>
      <c r="Y30" s="23"/>
      <c r="Z30" s="23"/>
      <c r="AA30" s="97"/>
      <c r="AB30" s="23"/>
    </row>
    <row r="31" spans="1:28" ht="15" x14ac:dyDescent="0.25">
      <c r="A31" s="10">
        <f>IF(Tabela323567656891011[[#This Row],[Typ funduszu]]="","",MAX(A29:A30)+1)</f>
        <v>24</v>
      </c>
      <c r="B31" s="11" t="s">
        <v>116</v>
      </c>
      <c r="C31" s="11" t="s">
        <v>117</v>
      </c>
      <c r="D31" s="11" t="s">
        <v>118</v>
      </c>
      <c r="E31" s="12" t="s">
        <v>75</v>
      </c>
      <c r="F31" s="13" t="s">
        <v>76</v>
      </c>
      <c r="G31" s="48">
        <v>2.4900000000000002E-2</v>
      </c>
      <c r="H31" s="21">
        <v>44603</v>
      </c>
      <c r="I31" s="21" t="s">
        <v>34</v>
      </c>
      <c r="J31" s="18"/>
      <c r="K31" s="50">
        <v>0.02</v>
      </c>
      <c r="L31" s="14">
        <v>0.02</v>
      </c>
      <c r="M31" s="16" t="s">
        <v>31</v>
      </c>
      <c r="N31" s="15" t="s">
        <v>31</v>
      </c>
      <c r="O31" s="16" t="s">
        <v>31</v>
      </c>
      <c r="P31" s="14" t="s">
        <v>31</v>
      </c>
      <c r="Q31" s="16" t="s">
        <v>31</v>
      </c>
      <c r="R31" s="16" t="s">
        <v>31</v>
      </c>
      <c r="S31" s="16" t="s">
        <v>31</v>
      </c>
      <c r="T31" s="16" t="s">
        <v>31</v>
      </c>
      <c r="U31" s="17">
        <v>44708</v>
      </c>
      <c r="V31" s="18" t="s">
        <v>357</v>
      </c>
      <c r="W31" s="25"/>
      <c r="X31" s="49">
        <v>41598</v>
      </c>
      <c r="Y31" s="23"/>
      <c r="Z31" s="23"/>
      <c r="AA31" s="97" t="s">
        <v>333</v>
      </c>
      <c r="AB31" s="23"/>
    </row>
    <row r="32" spans="1:28" ht="15" x14ac:dyDescent="0.25">
      <c r="A32" s="10">
        <f>IF(Tabela323567656891011[[#This Row],[Typ funduszu]]="","",MAX(A30:A31)+1)</f>
        <v>25</v>
      </c>
      <c r="B32" s="11" t="s">
        <v>119</v>
      </c>
      <c r="C32" s="11" t="s">
        <v>120</v>
      </c>
      <c r="D32" s="11" t="s">
        <v>121</v>
      </c>
      <c r="E32" s="12" t="s">
        <v>75</v>
      </c>
      <c r="F32" s="13" t="s">
        <v>76</v>
      </c>
      <c r="G32" s="48">
        <v>8.0999999999999996E-3</v>
      </c>
      <c r="H32" s="21">
        <v>44682</v>
      </c>
      <c r="I32" s="22" t="s">
        <v>34</v>
      </c>
      <c r="J32" s="18"/>
      <c r="K32" s="50">
        <v>7.0000000000000001E-3</v>
      </c>
      <c r="L32" s="14">
        <v>7.0000000000000001E-3</v>
      </c>
      <c r="M32" s="16" t="s">
        <v>31</v>
      </c>
      <c r="N32" s="15" t="s">
        <v>31</v>
      </c>
      <c r="O32" s="16" t="s">
        <v>31</v>
      </c>
      <c r="P32" s="14" t="s">
        <v>31</v>
      </c>
      <c r="Q32" s="16" t="s">
        <v>31</v>
      </c>
      <c r="R32" s="16" t="s">
        <v>31</v>
      </c>
      <c r="S32" s="16" t="s">
        <v>31</v>
      </c>
      <c r="T32" s="16" t="s">
        <v>31</v>
      </c>
      <c r="U32" s="17">
        <v>44708</v>
      </c>
      <c r="V32" s="18" t="s">
        <v>357</v>
      </c>
      <c r="W32" s="25"/>
      <c r="X32" s="49">
        <v>43796</v>
      </c>
      <c r="Y32" s="27"/>
      <c r="Z32" s="27"/>
      <c r="AA32" s="97" t="s">
        <v>334</v>
      </c>
      <c r="AB32" s="27"/>
    </row>
    <row r="33" spans="1:28" ht="15" x14ac:dyDescent="0.25">
      <c r="A33" s="10">
        <f>IF(Tabela323567656891011[[#This Row],[Typ funduszu]]="","",MAX(A31:A32)+1)</f>
        <v>26</v>
      </c>
      <c r="B33" s="11" t="s">
        <v>122</v>
      </c>
      <c r="C33" s="11" t="s">
        <v>123</v>
      </c>
      <c r="D33" s="11" t="s">
        <v>124</v>
      </c>
      <c r="E33" s="12" t="s">
        <v>75</v>
      </c>
      <c r="F33" s="13" t="s">
        <v>76</v>
      </c>
      <c r="G33" s="48">
        <v>1.26E-2</v>
      </c>
      <c r="H33" s="21">
        <v>44682</v>
      </c>
      <c r="I33" s="21"/>
      <c r="J33" s="18"/>
      <c r="K33" s="50">
        <v>2E-3</v>
      </c>
      <c r="L33" s="14">
        <v>2E-3</v>
      </c>
      <c r="M33" s="16" t="s">
        <v>31</v>
      </c>
      <c r="N33" s="15" t="s">
        <v>31</v>
      </c>
      <c r="O33" s="16" t="s">
        <v>31</v>
      </c>
      <c r="P33" s="14" t="s">
        <v>31</v>
      </c>
      <c r="Q33" s="16" t="s">
        <v>31</v>
      </c>
      <c r="R33" s="16" t="s">
        <v>31</v>
      </c>
      <c r="S33" s="16" t="s">
        <v>31</v>
      </c>
      <c r="T33" s="16" t="s">
        <v>31</v>
      </c>
      <c r="U33" s="17">
        <v>44708</v>
      </c>
      <c r="V33" s="18" t="s">
        <v>357</v>
      </c>
      <c r="W33" s="25"/>
      <c r="X33" s="49">
        <v>44028</v>
      </c>
      <c r="Y33" s="27"/>
      <c r="Z33" s="27"/>
      <c r="AA33" s="97" t="s">
        <v>335</v>
      </c>
      <c r="AB33" s="27"/>
    </row>
    <row r="34" spans="1:28" ht="15" x14ac:dyDescent="0.25">
      <c r="A34" s="10">
        <f>IF(Tabela323567656891011[[#This Row],[Typ funduszu]]="","",MAX(A32:A33)+1)</f>
        <v>27</v>
      </c>
      <c r="B34" s="11" t="s">
        <v>127</v>
      </c>
      <c r="C34" s="11" t="s">
        <v>128</v>
      </c>
      <c r="D34" s="11" t="s">
        <v>129</v>
      </c>
      <c r="E34" s="12" t="s">
        <v>75</v>
      </c>
      <c r="F34" s="13" t="s">
        <v>76</v>
      </c>
      <c r="G34" s="48">
        <v>0.02</v>
      </c>
      <c r="H34" s="21">
        <v>44603</v>
      </c>
      <c r="I34" s="22" t="s">
        <v>278</v>
      </c>
      <c r="J34" s="18" t="s">
        <v>126</v>
      </c>
      <c r="K34" s="51" t="s">
        <v>31</v>
      </c>
      <c r="L34" s="98" t="s">
        <v>31</v>
      </c>
      <c r="M34" s="16" t="s">
        <v>31</v>
      </c>
      <c r="N34" s="15" t="s">
        <v>31</v>
      </c>
      <c r="O34" s="16" t="s">
        <v>31</v>
      </c>
      <c r="P34" s="14" t="s">
        <v>31</v>
      </c>
      <c r="Q34" s="16" t="s">
        <v>31</v>
      </c>
      <c r="R34" s="16" t="s">
        <v>31</v>
      </c>
      <c r="S34" s="16" t="s">
        <v>31</v>
      </c>
      <c r="T34" s="16" t="s">
        <v>31</v>
      </c>
      <c r="U34" s="29"/>
      <c r="V34" s="18" t="s">
        <v>360</v>
      </c>
      <c r="W34" s="24"/>
      <c r="X34" s="49">
        <v>44384</v>
      </c>
      <c r="Y34" s="27"/>
      <c r="Z34" s="27"/>
      <c r="AA34" s="97" t="s">
        <v>336</v>
      </c>
      <c r="AB34" s="27"/>
    </row>
    <row r="35" spans="1:28" ht="15" x14ac:dyDescent="0.25">
      <c r="A35" s="10">
        <f>IF(Tabela323567656891011[[#This Row],[Typ funduszu]]="","",MAX(A33:A34)+1)</f>
        <v>28</v>
      </c>
      <c r="B35" s="11" t="s">
        <v>131</v>
      </c>
      <c r="C35" s="11" t="s">
        <v>132</v>
      </c>
      <c r="D35" s="11" t="s">
        <v>133</v>
      </c>
      <c r="E35" s="12" t="s">
        <v>134</v>
      </c>
      <c r="F35" s="13" t="s">
        <v>76</v>
      </c>
      <c r="G35" s="48">
        <v>1.4199999999999999E-2</v>
      </c>
      <c r="H35" s="21">
        <v>44603</v>
      </c>
      <c r="I35" s="21" t="s">
        <v>34</v>
      </c>
      <c r="J35" s="18"/>
      <c r="K35" s="50">
        <v>1.7000000000000001E-2</v>
      </c>
      <c r="L35" s="14">
        <v>1.7999999999999999E-2</v>
      </c>
      <c r="M35" s="16" t="s">
        <v>31</v>
      </c>
      <c r="N35" s="15" t="s">
        <v>31</v>
      </c>
      <c r="O35" s="16" t="s">
        <v>31</v>
      </c>
      <c r="P35" s="14" t="s">
        <v>31</v>
      </c>
      <c r="Q35" s="16" t="s">
        <v>31</v>
      </c>
      <c r="R35" s="16" t="s">
        <v>31</v>
      </c>
      <c r="S35" s="16" t="s">
        <v>31</v>
      </c>
      <c r="T35" s="16" t="s">
        <v>31</v>
      </c>
      <c r="U35" s="17">
        <v>44708</v>
      </c>
      <c r="V35" s="18" t="s">
        <v>357</v>
      </c>
      <c r="W35" s="25"/>
      <c r="X35" s="49">
        <v>40780</v>
      </c>
      <c r="Y35" s="23"/>
      <c r="Z35" s="23"/>
      <c r="AA35" s="97" t="s">
        <v>337</v>
      </c>
      <c r="AB35" s="23"/>
    </row>
    <row r="36" spans="1:28" ht="15" x14ac:dyDescent="0.25">
      <c r="A36" s="10">
        <f>IF(Tabela323567656891011[[#This Row],[Typ funduszu]]="","",MAX(A34:A35)+1)</f>
        <v>29</v>
      </c>
      <c r="B36" s="11" t="s">
        <v>135</v>
      </c>
      <c r="C36" s="11" t="s">
        <v>136</v>
      </c>
      <c r="D36" s="11" t="s">
        <v>137</v>
      </c>
      <c r="E36" s="12" t="s">
        <v>134</v>
      </c>
      <c r="F36" s="13" t="s">
        <v>76</v>
      </c>
      <c r="G36" s="48">
        <v>2.2700000000000001E-2</v>
      </c>
      <c r="H36" s="21">
        <v>44603</v>
      </c>
      <c r="I36" s="21" t="s">
        <v>34</v>
      </c>
      <c r="J36" s="18"/>
      <c r="K36" s="50">
        <v>2.5000000000000001E-2</v>
      </c>
      <c r="L36" s="14">
        <v>2.5000000000000001E-2</v>
      </c>
      <c r="M36" s="16" t="s">
        <v>31</v>
      </c>
      <c r="N36" s="15" t="s">
        <v>31</v>
      </c>
      <c r="O36" s="16" t="s">
        <v>31</v>
      </c>
      <c r="P36" s="14" t="s">
        <v>31</v>
      </c>
      <c r="Q36" s="16" t="s">
        <v>31</v>
      </c>
      <c r="R36" s="16" t="s">
        <v>31</v>
      </c>
      <c r="S36" s="16" t="s">
        <v>31</v>
      </c>
      <c r="T36" s="16" t="s">
        <v>31</v>
      </c>
      <c r="U36" s="17">
        <v>44708</v>
      </c>
      <c r="V36" s="18" t="s">
        <v>357</v>
      </c>
      <c r="W36" s="25"/>
      <c r="X36" s="49">
        <v>39738</v>
      </c>
      <c r="Y36" s="23"/>
      <c r="Z36" s="23"/>
      <c r="AA36" s="97" t="s">
        <v>338</v>
      </c>
      <c r="AB36" s="23"/>
    </row>
    <row r="37" spans="1:28" ht="15" x14ac:dyDescent="0.25">
      <c r="A37" s="10">
        <f>IF(Tabela323567656891011[[#This Row],[Typ funduszu]]="","",MAX(A35:A36)+1)</f>
        <v>30</v>
      </c>
      <c r="B37" s="11" t="s">
        <v>138</v>
      </c>
      <c r="C37" s="11" t="s">
        <v>139</v>
      </c>
      <c r="D37" s="11" t="s">
        <v>140</v>
      </c>
      <c r="E37" s="12" t="s">
        <v>134</v>
      </c>
      <c r="F37" s="13" t="s">
        <v>76</v>
      </c>
      <c r="G37" s="48">
        <v>2.3799999999999998E-2</v>
      </c>
      <c r="H37" s="21">
        <v>44603</v>
      </c>
      <c r="I37" s="21" t="s">
        <v>34</v>
      </c>
      <c r="J37" s="18"/>
      <c r="K37" s="50">
        <v>2.5999999999999999E-2</v>
      </c>
      <c r="L37" s="14">
        <v>2.5999999999999999E-2</v>
      </c>
      <c r="M37" s="16" t="s">
        <v>31</v>
      </c>
      <c r="N37" s="15" t="s">
        <v>31</v>
      </c>
      <c r="O37" s="16" t="s">
        <v>31</v>
      </c>
      <c r="P37" s="14" t="s">
        <v>31</v>
      </c>
      <c r="Q37" s="16" t="s">
        <v>31</v>
      </c>
      <c r="R37" s="16" t="s">
        <v>31</v>
      </c>
      <c r="S37" s="16" t="s">
        <v>31</v>
      </c>
      <c r="T37" s="16" t="s">
        <v>31</v>
      </c>
      <c r="U37" s="17">
        <v>44708</v>
      </c>
      <c r="V37" s="18" t="s">
        <v>357</v>
      </c>
      <c r="W37" s="25"/>
      <c r="X37" s="49">
        <v>42774</v>
      </c>
      <c r="Y37" s="23"/>
      <c r="Z37" s="23"/>
      <c r="AA37" s="97" t="s">
        <v>339</v>
      </c>
      <c r="AB37" s="23"/>
    </row>
    <row r="38" spans="1:28" ht="15" x14ac:dyDescent="0.25">
      <c r="A38" s="10">
        <f>IF(Tabela323567656891011[[#This Row],[Typ funduszu]]="","",MAX(A36:A37)+1)</f>
        <v>31</v>
      </c>
      <c r="B38" s="11" t="s">
        <v>141</v>
      </c>
      <c r="C38" s="11" t="s">
        <v>142</v>
      </c>
      <c r="D38" s="11" t="s">
        <v>143</v>
      </c>
      <c r="E38" s="12" t="s">
        <v>134</v>
      </c>
      <c r="F38" s="13" t="s">
        <v>76</v>
      </c>
      <c r="G38" s="48">
        <v>2.2100000000000002E-2</v>
      </c>
      <c r="H38" s="21">
        <v>44603</v>
      </c>
      <c r="I38" s="21" t="s">
        <v>34</v>
      </c>
      <c r="J38" s="18"/>
      <c r="K38" s="50">
        <v>0.02</v>
      </c>
      <c r="L38" s="14">
        <v>0.02</v>
      </c>
      <c r="M38" s="16" t="s">
        <v>31</v>
      </c>
      <c r="N38" s="15" t="s">
        <v>31</v>
      </c>
      <c r="O38" s="16" t="s">
        <v>31</v>
      </c>
      <c r="P38" s="14" t="s">
        <v>31</v>
      </c>
      <c r="Q38" s="16" t="s">
        <v>31</v>
      </c>
      <c r="R38" s="16" t="s">
        <v>31</v>
      </c>
      <c r="S38" s="16" t="s">
        <v>31</v>
      </c>
      <c r="T38" s="16" t="s">
        <v>31</v>
      </c>
      <c r="U38" s="17">
        <v>44708</v>
      </c>
      <c r="V38" s="18" t="s">
        <v>357</v>
      </c>
      <c r="W38" s="25"/>
      <c r="X38" s="49">
        <v>42263</v>
      </c>
      <c r="Y38" s="23"/>
      <c r="Z38" s="23"/>
      <c r="AA38" s="97" t="s">
        <v>340</v>
      </c>
      <c r="AB38" s="23"/>
    </row>
    <row r="39" spans="1:28" ht="15" x14ac:dyDescent="0.25">
      <c r="A39" s="10">
        <f>IF(Tabela323567656891011[[#This Row],[Typ funduszu]]="","",MAX(A37:A38)+1)</f>
        <v>32</v>
      </c>
      <c r="B39" s="11" t="s">
        <v>144</v>
      </c>
      <c r="C39" s="11" t="s">
        <v>145</v>
      </c>
      <c r="D39" s="11" t="s">
        <v>146</v>
      </c>
      <c r="E39" s="12" t="s">
        <v>134</v>
      </c>
      <c r="F39" s="13" t="s">
        <v>76</v>
      </c>
      <c r="G39" s="48">
        <v>1.4199999999999999E-2</v>
      </c>
      <c r="H39" s="21">
        <v>44603</v>
      </c>
      <c r="I39" s="21" t="s">
        <v>34</v>
      </c>
      <c r="J39" s="18"/>
      <c r="K39" s="50">
        <v>1.4E-2</v>
      </c>
      <c r="L39" s="14">
        <v>1.4E-2</v>
      </c>
      <c r="M39" s="16" t="s">
        <v>31</v>
      </c>
      <c r="N39" s="15" t="s">
        <v>31</v>
      </c>
      <c r="O39" s="16" t="s">
        <v>31</v>
      </c>
      <c r="P39" s="14" t="s">
        <v>31</v>
      </c>
      <c r="Q39" s="16" t="s">
        <v>31</v>
      </c>
      <c r="R39" s="16" t="s">
        <v>31</v>
      </c>
      <c r="S39" s="16" t="s">
        <v>31</v>
      </c>
      <c r="T39" s="16" t="s">
        <v>31</v>
      </c>
      <c r="U39" s="17">
        <v>44708</v>
      </c>
      <c r="V39" s="18" t="s">
        <v>357</v>
      </c>
      <c r="W39" s="25"/>
      <c r="X39" s="49">
        <v>39925</v>
      </c>
      <c r="Y39" s="23"/>
      <c r="Z39" s="23"/>
      <c r="AA39" s="97" t="s">
        <v>341</v>
      </c>
      <c r="AB39" s="23"/>
    </row>
    <row r="40" spans="1:28" ht="15" hidden="1" x14ac:dyDescent="0.25">
      <c r="A40" s="10" t="str">
        <f>IF(Tabela323567656891011[[#This Row],[Typ funduszu]]="","",MAX(A38:A39)+1)</f>
        <v/>
      </c>
      <c r="B40" s="11" t="s">
        <v>147</v>
      </c>
      <c r="C40" s="11" t="s">
        <v>148</v>
      </c>
      <c r="D40" s="11" t="s">
        <v>149</v>
      </c>
      <c r="E40" s="94" t="s">
        <v>304</v>
      </c>
      <c r="F40" s="13"/>
      <c r="G40" s="48"/>
      <c r="H40" s="21"/>
      <c r="I40" s="21"/>
      <c r="J40" s="18"/>
      <c r="K40" s="50"/>
      <c r="L40" s="14"/>
      <c r="M40" s="16"/>
      <c r="N40" s="15"/>
      <c r="O40" s="16"/>
      <c r="P40" s="14"/>
      <c r="Q40" s="16"/>
      <c r="R40" s="16"/>
      <c r="S40" s="16"/>
      <c r="T40" s="16"/>
      <c r="U40" s="17"/>
      <c r="V40" s="18"/>
      <c r="W40" s="25"/>
      <c r="X40" s="49"/>
      <c r="Y40" s="23"/>
      <c r="Z40" s="23"/>
      <c r="AA40" s="97"/>
      <c r="AB40" s="23"/>
    </row>
    <row r="41" spans="1:28" ht="15" x14ac:dyDescent="0.25">
      <c r="A41" s="10">
        <f>IF(Tabela323567656891011[[#This Row],[Typ funduszu]]="","",MAX(A39:A40)+1)</f>
        <v>33</v>
      </c>
      <c r="B41" s="11" t="s">
        <v>150</v>
      </c>
      <c r="C41" s="11" t="s">
        <v>151</v>
      </c>
      <c r="D41" s="11" t="s">
        <v>152</v>
      </c>
      <c r="E41" s="12" t="s">
        <v>153</v>
      </c>
      <c r="F41" s="13" t="s">
        <v>30</v>
      </c>
      <c r="G41" s="48">
        <v>2.5600000000000001E-2</v>
      </c>
      <c r="H41" s="21">
        <v>44603</v>
      </c>
      <c r="I41" s="21" t="s">
        <v>34</v>
      </c>
      <c r="J41" s="18"/>
      <c r="K41" s="50">
        <v>2.5000000000000001E-2</v>
      </c>
      <c r="L41" s="14">
        <v>2.5000000000000001E-2</v>
      </c>
      <c r="M41" s="16" t="s">
        <v>31</v>
      </c>
      <c r="N41" s="15">
        <v>2.5000000000000001E-2</v>
      </c>
      <c r="O41" s="16" t="s">
        <v>31</v>
      </c>
      <c r="P41" s="14">
        <v>2.5000000000000001E-2</v>
      </c>
      <c r="Q41" s="16" t="s">
        <v>31</v>
      </c>
      <c r="R41" s="16" t="s">
        <v>31</v>
      </c>
      <c r="S41" s="16" t="s">
        <v>31</v>
      </c>
      <c r="T41" s="16" t="s">
        <v>31</v>
      </c>
      <c r="U41" s="17">
        <v>44708</v>
      </c>
      <c r="V41" s="18" t="s">
        <v>357</v>
      </c>
      <c r="W41" s="25"/>
      <c r="X41" s="49">
        <v>36685</v>
      </c>
      <c r="Y41" s="27"/>
      <c r="Z41" s="27"/>
      <c r="AA41" s="97" t="s">
        <v>342</v>
      </c>
      <c r="AB41" s="27"/>
    </row>
    <row r="42" spans="1:28" ht="15" x14ac:dyDescent="0.25">
      <c r="A42" s="10">
        <f>IF(Tabela323567656891011[[#This Row],[Typ funduszu]]="","",MAX(A40:A41)+1)</f>
        <v>34</v>
      </c>
      <c r="B42" s="11" t="s">
        <v>154</v>
      </c>
      <c r="C42" s="11" t="s">
        <v>155</v>
      </c>
      <c r="D42" s="11" t="s">
        <v>156</v>
      </c>
      <c r="E42" s="12" t="s">
        <v>153</v>
      </c>
      <c r="F42" s="13" t="s">
        <v>30</v>
      </c>
      <c r="G42" s="48">
        <v>2.5499999999999998E-2</v>
      </c>
      <c r="H42" s="21">
        <v>44603</v>
      </c>
      <c r="I42" s="21" t="s">
        <v>34</v>
      </c>
      <c r="J42" s="18"/>
      <c r="K42" s="50">
        <v>2.5000000000000001E-2</v>
      </c>
      <c r="L42" s="14">
        <v>2.5000000000000001E-2</v>
      </c>
      <c r="M42" s="16" t="s">
        <v>31</v>
      </c>
      <c r="N42" s="15" t="s">
        <v>31</v>
      </c>
      <c r="O42" s="16" t="s">
        <v>31</v>
      </c>
      <c r="P42" s="14">
        <v>2.5000000000000001E-2</v>
      </c>
      <c r="Q42" s="16" t="s">
        <v>31</v>
      </c>
      <c r="R42" s="16" t="s">
        <v>31</v>
      </c>
      <c r="S42" s="16" t="s">
        <v>31</v>
      </c>
      <c r="T42" s="16" t="s">
        <v>31</v>
      </c>
      <c r="U42" s="17">
        <v>44708</v>
      </c>
      <c r="V42" s="18" t="s">
        <v>357</v>
      </c>
      <c r="W42" s="25"/>
      <c r="X42" s="49">
        <v>38106</v>
      </c>
      <c r="Y42" s="27"/>
      <c r="Z42" s="27"/>
      <c r="AA42" s="97" t="s">
        <v>343</v>
      </c>
      <c r="AB42" s="27"/>
    </row>
    <row r="43" spans="1:28" ht="15" x14ac:dyDescent="0.25">
      <c r="A43" s="10">
        <f>IF(Tabela323567656891011[[#This Row],[Typ funduszu]]="","",MAX(A41:A42)+1)</f>
        <v>35</v>
      </c>
      <c r="B43" s="11" t="s">
        <v>157</v>
      </c>
      <c r="C43" s="11" t="s">
        <v>158</v>
      </c>
      <c r="D43" s="11" t="s">
        <v>159</v>
      </c>
      <c r="E43" s="12" t="s">
        <v>153</v>
      </c>
      <c r="F43" s="13" t="s">
        <v>30</v>
      </c>
      <c r="G43" s="48">
        <v>2.35E-2</v>
      </c>
      <c r="H43" s="21">
        <v>44603</v>
      </c>
      <c r="I43" s="21" t="s">
        <v>34</v>
      </c>
      <c r="J43" s="18"/>
      <c r="K43" s="50">
        <v>0.02</v>
      </c>
      <c r="L43" s="14">
        <v>0.02</v>
      </c>
      <c r="M43" s="16" t="s">
        <v>31</v>
      </c>
      <c r="N43" s="15" t="s">
        <v>31</v>
      </c>
      <c r="O43" s="16" t="s">
        <v>31</v>
      </c>
      <c r="P43" s="14">
        <v>0.02</v>
      </c>
      <c r="Q43" s="16" t="s">
        <v>31</v>
      </c>
      <c r="R43" s="16" t="s">
        <v>31</v>
      </c>
      <c r="S43" s="16" t="s">
        <v>31</v>
      </c>
      <c r="T43" s="16" t="s">
        <v>31</v>
      </c>
      <c r="U43" s="17">
        <v>44708</v>
      </c>
      <c r="V43" s="18" t="s">
        <v>357</v>
      </c>
      <c r="W43" s="25"/>
      <c r="X43" s="49">
        <v>37378</v>
      </c>
      <c r="Y43" s="27"/>
      <c r="Z43" s="27"/>
      <c r="AA43" s="97" t="s">
        <v>344</v>
      </c>
      <c r="AB43" s="27"/>
    </row>
    <row r="44" spans="1:28" ht="15" x14ac:dyDescent="0.25">
      <c r="A44" s="10">
        <f>IF(Tabela323567656891011[[#This Row],[Typ funduszu]]="","",MAX(A42:A43)+1)</f>
        <v>36</v>
      </c>
      <c r="B44" s="11" t="s">
        <v>160</v>
      </c>
      <c r="C44" s="11" t="s">
        <v>161</v>
      </c>
      <c r="D44" s="11" t="s">
        <v>162</v>
      </c>
      <c r="E44" s="12" t="s">
        <v>153</v>
      </c>
      <c r="F44" s="13" t="s">
        <v>30</v>
      </c>
      <c r="G44" s="48">
        <v>1.43E-2</v>
      </c>
      <c r="H44" s="21">
        <v>44603</v>
      </c>
      <c r="I44" s="21" t="s">
        <v>34</v>
      </c>
      <c r="J44" s="18"/>
      <c r="K44" s="50">
        <v>1.0999999999999999E-2</v>
      </c>
      <c r="L44" s="14">
        <v>1.0999999999999999E-2</v>
      </c>
      <c r="M44" s="16" t="s">
        <v>31</v>
      </c>
      <c r="N44" s="15" t="s">
        <v>31</v>
      </c>
      <c r="O44" s="16" t="s">
        <v>31</v>
      </c>
      <c r="P44" s="14">
        <v>1.0999999999999999E-2</v>
      </c>
      <c r="Q44" s="16" t="s">
        <v>31</v>
      </c>
      <c r="R44" s="16" t="s">
        <v>31</v>
      </c>
      <c r="S44" s="16" t="s">
        <v>31</v>
      </c>
      <c r="T44" s="16" t="s">
        <v>31</v>
      </c>
      <c r="U44" s="17">
        <v>44708</v>
      </c>
      <c r="V44" s="18" t="s">
        <v>357</v>
      </c>
      <c r="W44" s="25"/>
      <c r="X44" s="49">
        <v>37778</v>
      </c>
      <c r="Y44" s="27"/>
      <c r="Z44" s="27"/>
      <c r="AA44" s="97" t="s">
        <v>345</v>
      </c>
      <c r="AB44" s="27"/>
    </row>
    <row r="45" spans="1:28" ht="15" x14ac:dyDescent="0.25">
      <c r="A45" s="10">
        <f>IF(Tabela323567656891011[[#This Row],[Typ funduszu]]="","",MAX(A43:A44)+1)</f>
        <v>37</v>
      </c>
      <c r="B45" s="11" t="s">
        <v>163</v>
      </c>
      <c r="C45" s="11" t="s">
        <v>164</v>
      </c>
      <c r="D45" s="11" t="s">
        <v>165</v>
      </c>
      <c r="E45" s="12" t="s">
        <v>153</v>
      </c>
      <c r="F45" s="13" t="s">
        <v>30</v>
      </c>
      <c r="G45" s="48">
        <v>2.2499999999999999E-2</v>
      </c>
      <c r="H45" s="21">
        <v>44603</v>
      </c>
      <c r="I45" s="21" t="s">
        <v>34</v>
      </c>
      <c r="J45" s="18"/>
      <c r="K45" s="50">
        <v>2.3E-2</v>
      </c>
      <c r="L45" s="14">
        <v>2.3E-2</v>
      </c>
      <c r="M45" s="16" t="s">
        <v>31</v>
      </c>
      <c r="N45" s="15" t="s">
        <v>31</v>
      </c>
      <c r="O45" s="16" t="s">
        <v>31</v>
      </c>
      <c r="P45" s="14" t="s">
        <v>31</v>
      </c>
      <c r="Q45" s="16" t="s">
        <v>31</v>
      </c>
      <c r="R45" s="16" t="s">
        <v>31</v>
      </c>
      <c r="S45" s="16" t="s">
        <v>31</v>
      </c>
      <c r="T45" s="16" t="s">
        <v>31</v>
      </c>
      <c r="U45" s="17">
        <v>44708</v>
      </c>
      <c r="V45" s="18" t="s">
        <v>357</v>
      </c>
      <c r="W45" s="25"/>
      <c r="X45" s="49">
        <v>38558</v>
      </c>
      <c r="Y45" s="27"/>
      <c r="Z45" s="27"/>
      <c r="AA45" s="97" t="s">
        <v>346</v>
      </c>
      <c r="AB45" s="27"/>
    </row>
    <row r="46" spans="1:28" ht="15" x14ac:dyDescent="0.25">
      <c r="A46" s="10">
        <f>IF(Tabela323567656891011[[#This Row],[Typ funduszu]]="","",MAX(A44:A45)+1)</f>
        <v>38</v>
      </c>
      <c r="B46" s="11" t="s">
        <v>166</v>
      </c>
      <c r="C46" s="11" t="s">
        <v>167</v>
      </c>
      <c r="D46" s="11" t="s">
        <v>168</v>
      </c>
      <c r="E46" s="12" t="s">
        <v>169</v>
      </c>
      <c r="F46" s="13" t="s">
        <v>76</v>
      </c>
      <c r="G46" s="48">
        <v>2.5000000000000001E-3</v>
      </c>
      <c r="H46" s="21">
        <v>44652</v>
      </c>
      <c r="I46" s="22" t="s">
        <v>34</v>
      </c>
      <c r="J46" s="21"/>
      <c r="K46" s="50">
        <v>4.0000000000000001E-3</v>
      </c>
      <c r="L46" s="14"/>
      <c r="M46" s="16"/>
      <c r="N46" s="15"/>
      <c r="O46" s="16"/>
      <c r="P46" s="14"/>
      <c r="Q46" s="14"/>
      <c r="R46" s="14"/>
      <c r="S46" s="14"/>
      <c r="T46" s="14"/>
      <c r="U46" s="17">
        <v>44708</v>
      </c>
      <c r="V46" s="18" t="s">
        <v>357</v>
      </c>
      <c r="W46" s="25"/>
      <c r="X46" s="49">
        <v>43812</v>
      </c>
      <c r="Y46" s="27"/>
      <c r="Z46" s="27"/>
      <c r="AA46" s="97" t="s">
        <v>347</v>
      </c>
      <c r="AB46" s="27"/>
    </row>
    <row r="47" spans="1:28" ht="15" x14ac:dyDescent="0.25">
      <c r="A47" s="10">
        <f>IF(Tabela323567656891011[[#This Row],[Typ funduszu]]="","",MAX(A45:A46)+1)</f>
        <v>39</v>
      </c>
      <c r="B47" s="11" t="s">
        <v>170</v>
      </c>
      <c r="C47" s="11" t="s">
        <v>171</v>
      </c>
      <c r="D47" s="11" t="s">
        <v>172</v>
      </c>
      <c r="E47" s="12" t="s">
        <v>169</v>
      </c>
      <c r="F47" s="13" t="s">
        <v>76</v>
      </c>
      <c r="G47" s="48">
        <v>3.5999999999999999E-3</v>
      </c>
      <c r="H47" s="21">
        <v>44652</v>
      </c>
      <c r="I47" s="22" t="s">
        <v>34</v>
      </c>
      <c r="J47" s="21"/>
      <c r="K47" s="50">
        <v>5.0000000000000001E-3</v>
      </c>
      <c r="L47" s="14"/>
      <c r="M47" s="16"/>
      <c r="N47" s="15"/>
      <c r="O47" s="16"/>
      <c r="P47" s="14"/>
      <c r="Q47" s="14"/>
      <c r="R47" s="14"/>
      <c r="S47" s="14"/>
      <c r="T47" s="14"/>
      <c r="U47" s="17">
        <v>44708</v>
      </c>
      <c r="V47" s="18" t="s">
        <v>357</v>
      </c>
      <c r="W47" s="25"/>
      <c r="X47" s="49">
        <v>43798</v>
      </c>
      <c r="Y47" s="27"/>
      <c r="Z47" s="27"/>
      <c r="AA47" s="97" t="s">
        <v>348</v>
      </c>
      <c r="AB47" s="27"/>
    </row>
    <row r="48" spans="1:28" ht="15" x14ac:dyDescent="0.25">
      <c r="A48" s="10">
        <f>IF(Tabela323567656891011[[#This Row],[Typ funduszu]]="","",MAX(A46:A47)+1)</f>
        <v>40</v>
      </c>
      <c r="B48" s="11" t="s">
        <v>173</v>
      </c>
      <c r="C48" s="11" t="s">
        <v>174</v>
      </c>
      <c r="D48" s="11" t="s">
        <v>175</v>
      </c>
      <c r="E48" s="12" t="s">
        <v>169</v>
      </c>
      <c r="F48" s="13" t="s">
        <v>76</v>
      </c>
      <c r="G48" s="48">
        <v>5.0000000000000001E-3</v>
      </c>
      <c r="H48" s="21">
        <v>44652</v>
      </c>
      <c r="I48" s="22" t="s">
        <v>34</v>
      </c>
      <c r="J48" s="21"/>
      <c r="K48" s="50">
        <v>7.0000000000000001E-3</v>
      </c>
      <c r="L48" s="14"/>
      <c r="M48" s="16"/>
      <c r="N48" s="15"/>
      <c r="O48" s="16"/>
      <c r="P48" s="14"/>
      <c r="Q48" s="14"/>
      <c r="R48" s="14"/>
      <c r="S48" s="14"/>
      <c r="T48" s="14"/>
      <c r="U48" s="17">
        <v>44708</v>
      </c>
      <c r="V48" s="18" t="s">
        <v>357</v>
      </c>
      <c r="W48" s="25"/>
      <c r="X48" s="49">
        <v>43798</v>
      </c>
      <c r="Y48" s="27"/>
      <c r="Z48" s="27"/>
      <c r="AA48" s="97" t="s">
        <v>349</v>
      </c>
      <c r="AB48" s="27"/>
    </row>
    <row r="49" spans="1:28" ht="15" x14ac:dyDescent="0.25">
      <c r="A49" s="10">
        <f>IF(Tabela323567656891011[[#This Row],[Typ funduszu]]="","",MAX(A47:A48)+1)</f>
        <v>41</v>
      </c>
      <c r="B49" s="11" t="s">
        <v>176</v>
      </c>
      <c r="C49" s="11" t="s">
        <v>177</v>
      </c>
      <c r="D49" s="11" t="s">
        <v>178</v>
      </c>
      <c r="E49" s="12" t="s">
        <v>169</v>
      </c>
      <c r="F49" s="13" t="s">
        <v>76</v>
      </c>
      <c r="G49" s="48">
        <v>5.1000000000000004E-3</v>
      </c>
      <c r="H49" s="21">
        <v>44652</v>
      </c>
      <c r="I49" s="22" t="s">
        <v>34</v>
      </c>
      <c r="J49" s="21"/>
      <c r="K49" s="50">
        <v>7.0000000000000001E-3</v>
      </c>
      <c r="L49" s="14"/>
      <c r="M49" s="16"/>
      <c r="N49" s="15"/>
      <c r="O49" s="16"/>
      <c r="P49" s="14"/>
      <c r="Q49" s="14"/>
      <c r="R49" s="14"/>
      <c r="S49" s="14"/>
      <c r="T49" s="14"/>
      <c r="U49" s="17">
        <v>44708</v>
      </c>
      <c r="V49" s="18" t="s">
        <v>357</v>
      </c>
      <c r="W49" s="25"/>
      <c r="X49" s="49">
        <v>43798</v>
      </c>
      <c r="Y49" s="27"/>
      <c r="Z49" s="27"/>
      <c r="AA49" s="97" t="s">
        <v>350</v>
      </c>
      <c r="AB49" s="27"/>
    </row>
    <row r="50" spans="1:28" ht="15" x14ac:dyDescent="0.25">
      <c r="A50" s="10">
        <f>IF(Tabela323567656891011[[#This Row],[Typ funduszu]]="","",MAX(A48:A49)+1)</f>
        <v>42</v>
      </c>
      <c r="B50" s="11" t="s">
        <v>179</v>
      </c>
      <c r="C50" s="11" t="s">
        <v>180</v>
      </c>
      <c r="D50" s="11" t="s">
        <v>181</v>
      </c>
      <c r="E50" s="12" t="s">
        <v>169</v>
      </c>
      <c r="F50" s="13" t="s">
        <v>76</v>
      </c>
      <c r="G50" s="48">
        <v>5.1000000000000004E-3</v>
      </c>
      <c r="H50" s="21">
        <v>44652</v>
      </c>
      <c r="I50" s="22" t="s">
        <v>34</v>
      </c>
      <c r="J50" s="21"/>
      <c r="K50" s="50">
        <v>7.0000000000000001E-3</v>
      </c>
      <c r="L50" s="14"/>
      <c r="M50" s="16"/>
      <c r="N50" s="15"/>
      <c r="O50" s="16"/>
      <c r="P50" s="14"/>
      <c r="Q50" s="14"/>
      <c r="R50" s="14"/>
      <c r="S50" s="14"/>
      <c r="T50" s="14"/>
      <c r="U50" s="17">
        <v>44708</v>
      </c>
      <c r="V50" s="18" t="s">
        <v>357</v>
      </c>
      <c r="W50" s="25"/>
      <c r="X50" s="49">
        <v>43798</v>
      </c>
      <c r="Y50" s="27"/>
      <c r="Z50" s="27"/>
      <c r="AA50" s="97" t="s">
        <v>351</v>
      </c>
      <c r="AB50" s="27"/>
    </row>
    <row r="51" spans="1:28" ht="15" x14ac:dyDescent="0.25">
      <c r="A51" s="10">
        <f>IF(Tabela323567656891011[[#This Row],[Typ funduszu]]="","",MAX(A49:A50)+1)</f>
        <v>43</v>
      </c>
      <c r="B51" s="11" t="s">
        <v>182</v>
      </c>
      <c r="C51" s="11" t="s">
        <v>183</v>
      </c>
      <c r="D51" s="11" t="s">
        <v>184</v>
      </c>
      <c r="E51" s="12" t="s">
        <v>169</v>
      </c>
      <c r="F51" s="13" t="s">
        <v>76</v>
      </c>
      <c r="G51" s="48">
        <v>4.8999999999999998E-3</v>
      </c>
      <c r="H51" s="21">
        <v>44652</v>
      </c>
      <c r="I51" s="22" t="s">
        <v>34</v>
      </c>
      <c r="J51" s="21"/>
      <c r="K51" s="50">
        <v>7.0000000000000001E-3</v>
      </c>
      <c r="L51" s="14"/>
      <c r="M51" s="16"/>
      <c r="N51" s="15"/>
      <c r="O51" s="16"/>
      <c r="P51" s="14"/>
      <c r="Q51" s="14"/>
      <c r="R51" s="14"/>
      <c r="S51" s="14"/>
      <c r="T51" s="14"/>
      <c r="U51" s="17">
        <v>44708</v>
      </c>
      <c r="V51" s="18" t="s">
        <v>357</v>
      </c>
      <c r="W51" s="25"/>
      <c r="X51" s="49">
        <v>43798</v>
      </c>
      <c r="Y51" s="27"/>
      <c r="Z51" s="27"/>
      <c r="AA51" s="97" t="s">
        <v>352</v>
      </c>
      <c r="AB51" s="27"/>
    </row>
    <row r="52" spans="1:28" ht="15" x14ac:dyDescent="0.25">
      <c r="A52" s="10">
        <f>IF(Tabela323567656891011[[#This Row],[Typ funduszu]]="","",MAX(A50:A51)+1)</f>
        <v>44</v>
      </c>
      <c r="B52" s="11" t="s">
        <v>185</v>
      </c>
      <c r="C52" s="11" t="s">
        <v>186</v>
      </c>
      <c r="D52" s="11" t="s">
        <v>187</v>
      </c>
      <c r="E52" s="12" t="s">
        <v>169</v>
      </c>
      <c r="F52" s="13" t="s">
        <v>76</v>
      </c>
      <c r="G52" s="48">
        <v>5.2000000000000006E-3</v>
      </c>
      <c r="H52" s="21">
        <v>44652</v>
      </c>
      <c r="I52" s="22" t="s">
        <v>34</v>
      </c>
      <c r="J52" s="21"/>
      <c r="K52" s="50">
        <v>7.0000000000000001E-3</v>
      </c>
      <c r="L52" s="14"/>
      <c r="M52" s="16"/>
      <c r="N52" s="15"/>
      <c r="O52" s="16"/>
      <c r="P52" s="14"/>
      <c r="Q52" s="14"/>
      <c r="R52" s="14"/>
      <c r="S52" s="14"/>
      <c r="T52" s="14"/>
      <c r="U52" s="17">
        <v>44708</v>
      </c>
      <c r="V52" s="18" t="s">
        <v>357</v>
      </c>
      <c r="W52" s="25"/>
      <c r="X52" s="49">
        <v>43798</v>
      </c>
      <c r="Y52" s="27"/>
      <c r="Z52" s="27"/>
      <c r="AA52" s="97" t="s">
        <v>353</v>
      </c>
      <c r="AB52" s="27"/>
    </row>
    <row r="53" spans="1:28" ht="15" x14ac:dyDescent="0.25">
      <c r="A53" s="10">
        <f>IF(Tabela323567656891011[[#This Row],[Typ funduszu]]="","",MAX(A51:A52)+1)</f>
        <v>45</v>
      </c>
      <c r="B53" s="11" t="s">
        <v>188</v>
      </c>
      <c r="C53" s="11" t="s">
        <v>189</v>
      </c>
      <c r="D53" s="11" t="s">
        <v>190</v>
      </c>
      <c r="E53" s="12" t="s">
        <v>169</v>
      </c>
      <c r="F53" s="13" t="s">
        <v>76</v>
      </c>
      <c r="G53" s="48">
        <v>4.8999999999999998E-3</v>
      </c>
      <c r="H53" s="21">
        <v>44652</v>
      </c>
      <c r="I53" s="22" t="s">
        <v>34</v>
      </c>
      <c r="J53" s="21"/>
      <c r="K53" s="50">
        <v>7.0000000000000001E-3</v>
      </c>
      <c r="L53" s="14"/>
      <c r="M53" s="16"/>
      <c r="N53" s="15"/>
      <c r="O53" s="16"/>
      <c r="P53" s="14"/>
      <c r="Q53" s="14"/>
      <c r="R53" s="14"/>
      <c r="S53" s="14"/>
      <c r="T53" s="14"/>
      <c r="U53" s="17">
        <v>44708</v>
      </c>
      <c r="V53" s="18" t="s">
        <v>357</v>
      </c>
      <c r="W53" s="25"/>
      <c r="X53" s="49">
        <v>43798</v>
      </c>
      <c r="Y53" s="27"/>
      <c r="Z53" s="27"/>
      <c r="AA53" s="97" t="s">
        <v>354</v>
      </c>
      <c r="AB53" s="27"/>
    </row>
    <row r="54" spans="1:28" ht="15" x14ac:dyDescent="0.25">
      <c r="A54" s="10">
        <f>IF(Tabela323567656891011[[#This Row],[Typ funduszu]]="","",MAX(A52:A53)+1)</f>
        <v>46</v>
      </c>
      <c r="B54" s="11" t="s">
        <v>191</v>
      </c>
      <c r="C54" s="11" t="s">
        <v>192</v>
      </c>
      <c r="D54" s="11" t="s">
        <v>193</v>
      </c>
      <c r="E54" s="12" t="s">
        <v>169</v>
      </c>
      <c r="F54" s="13" t="s">
        <v>76</v>
      </c>
      <c r="G54" s="48">
        <v>4.7999999999999996E-3</v>
      </c>
      <c r="H54" s="21">
        <v>44652</v>
      </c>
      <c r="I54" s="22" t="s">
        <v>34</v>
      </c>
      <c r="J54" s="21"/>
      <c r="K54" s="50">
        <v>7.0000000000000001E-3</v>
      </c>
      <c r="L54" s="14"/>
      <c r="M54" s="16"/>
      <c r="N54" s="15"/>
      <c r="O54" s="16"/>
      <c r="P54" s="14"/>
      <c r="Q54" s="14"/>
      <c r="R54" s="14"/>
      <c r="S54" s="14"/>
      <c r="T54" s="14"/>
      <c r="U54" s="17">
        <v>44708</v>
      </c>
      <c r="V54" s="18" t="s">
        <v>357</v>
      </c>
      <c r="W54" s="25"/>
      <c r="X54" s="49">
        <v>43803</v>
      </c>
      <c r="Y54" s="27"/>
      <c r="Z54" s="27"/>
      <c r="AA54" s="97" t="s">
        <v>355</v>
      </c>
      <c r="AB54" s="27"/>
    </row>
    <row r="55" spans="1:28" ht="15" x14ac:dyDescent="0.25">
      <c r="A55" s="10">
        <f>IF(Tabela323567656891011[[#This Row],[Typ funduszu]]="","",MAX(A53:A54)+1)</f>
        <v>47</v>
      </c>
      <c r="B55" s="1" t="s">
        <v>194</v>
      </c>
      <c r="C55" s="11" t="s">
        <v>195</v>
      </c>
      <c r="D55" s="11" t="s">
        <v>196</v>
      </c>
      <c r="E55" s="12" t="s">
        <v>169</v>
      </c>
      <c r="F55" s="13" t="s">
        <v>76</v>
      </c>
      <c r="G55" s="48">
        <v>3.0000000000000001E-3</v>
      </c>
      <c r="H55" s="21">
        <v>44652</v>
      </c>
      <c r="I55" s="21" t="s">
        <v>34</v>
      </c>
      <c r="J55" s="18" t="s">
        <v>126</v>
      </c>
      <c r="K55" s="53" t="s">
        <v>31</v>
      </c>
      <c r="L55" s="29"/>
      <c r="M55" s="29"/>
      <c r="N55" s="30"/>
      <c r="O55" s="16"/>
      <c r="P55" s="30"/>
      <c r="Q55" s="30"/>
      <c r="R55" s="30"/>
      <c r="S55" s="30"/>
      <c r="T55" s="30"/>
      <c r="U55" s="30"/>
      <c r="V55" s="18" t="s">
        <v>360</v>
      </c>
      <c r="W55" s="31"/>
      <c r="X55" s="49">
        <v>44292</v>
      </c>
      <c r="Y55" s="27"/>
      <c r="Z55" s="32"/>
      <c r="AA55" s="97" t="s">
        <v>356</v>
      </c>
      <c r="AB55" s="32"/>
    </row>
    <row r="57" spans="1:28" ht="14.25" customHeight="1" x14ac:dyDescent="0.2">
      <c r="C57" s="90"/>
      <c r="D57" s="105" t="s">
        <v>212</v>
      </c>
      <c r="E57" s="105"/>
      <c r="F57" s="105"/>
      <c r="G57" s="105"/>
      <c r="H57" s="105"/>
      <c r="I57" s="105"/>
      <c r="J57" s="105"/>
      <c r="K57" s="105"/>
      <c r="L57" s="105"/>
      <c r="M57" s="105"/>
      <c r="N57" s="105"/>
      <c r="O57" s="105"/>
      <c r="P57" s="105"/>
      <c r="Q57" s="105"/>
      <c r="R57" s="105"/>
      <c r="S57" s="105"/>
      <c r="T57" s="105"/>
      <c r="U57" s="105"/>
      <c r="V57" s="105"/>
      <c r="W57" s="105"/>
      <c r="X57" s="105"/>
    </row>
    <row r="58" spans="1:28" ht="14.25" customHeight="1" x14ac:dyDescent="0.2">
      <c r="C58" s="91" t="s">
        <v>33</v>
      </c>
      <c r="D58" s="101" t="s">
        <v>362</v>
      </c>
      <c r="E58" s="101"/>
      <c r="F58" s="101"/>
      <c r="G58" s="101"/>
      <c r="H58" s="101"/>
      <c r="I58" s="101"/>
      <c r="J58" s="101"/>
      <c r="K58" s="101"/>
      <c r="L58" s="101"/>
      <c r="M58" s="101"/>
      <c r="N58" s="101"/>
      <c r="O58" s="101"/>
      <c r="P58" s="101"/>
      <c r="Q58" s="101"/>
      <c r="R58" s="101"/>
      <c r="S58" s="101"/>
      <c r="T58" s="101"/>
      <c r="U58" s="101"/>
      <c r="V58" s="101"/>
      <c r="W58" s="101"/>
      <c r="X58" s="101"/>
    </row>
    <row r="59" spans="1:28" ht="20.25" customHeight="1" x14ac:dyDescent="0.2">
      <c r="C59" s="91"/>
      <c r="D59" s="101" t="s">
        <v>358</v>
      </c>
      <c r="E59" s="101"/>
      <c r="F59" s="101"/>
      <c r="G59" s="101"/>
      <c r="H59" s="101"/>
      <c r="I59" s="101"/>
      <c r="J59" s="101"/>
      <c r="K59" s="101"/>
      <c r="L59" s="101"/>
      <c r="M59" s="101"/>
      <c r="N59" s="101"/>
      <c r="O59" s="101"/>
      <c r="P59" s="101"/>
      <c r="Q59" s="101"/>
      <c r="R59" s="101"/>
      <c r="S59" s="101"/>
      <c r="T59" s="101"/>
      <c r="U59" s="101"/>
      <c r="V59" s="101"/>
      <c r="W59" s="101"/>
      <c r="X59" s="101"/>
    </row>
    <row r="60" spans="1:28" ht="14.25" customHeight="1" x14ac:dyDescent="0.2">
      <c r="C60" s="91"/>
      <c r="D60" s="101" t="s">
        <v>361</v>
      </c>
      <c r="E60" s="101"/>
      <c r="F60" s="101"/>
      <c r="G60" s="101"/>
      <c r="H60" s="101"/>
      <c r="I60" s="101"/>
      <c r="J60" s="101"/>
      <c r="K60" s="101"/>
      <c r="L60" s="101"/>
      <c r="M60" s="101"/>
      <c r="N60" s="101"/>
      <c r="O60" s="101"/>
      <c r="P60" s="101"/>
      <c r="Q60" s="101"/>
      <c r="R60" s="101"/>
      <c r="S60" s="101"/>
      <c r="T60" s="101"/>
      <c r="U60" s="101"/>
      <c r="V60" s="101"/>
      <c r="W60" s="101"/>
      <c r="X60" s="101"/>
    </row>
    <row r="61" spans="1:28" ht="14.25" customHeight="1" x14ac:dyDescent="0.2">
      <c r="C61" s="91" t="s">
        <v>199</v>
      </c>
      <c r="D61" s="101" t="s">
        <v>359</v>
      </c>
      <c r="E61" s="101"/>
      <c r="F61" s="101"/>
      <c r="G61" s="101"/>
      <c r="H61" s="101"/>
      <c r="I61" s="101"/>
      <c r="J61" s="101"/>
      <c r="K61" s="101"/>
      <c r="L61" s="101"/>
      <c r="M61" s="101"/>
      <c r="N61" s="101"/>
      <c r="O61" s="101"/>
      <c r="P61" s="101"/>
      <c r="Q61" s="101"/>
      <c r="R61" s="101"/>
      <c r="S61" s="101"/>
      <c r="T61" s="101"/>
      <c r="U61" s="101"/>
      <c r="V61" s="101"/>
      <c r="W61" s="101"/>
      <c r="X61" s="101"/>
    </row>
    <row r="62" spans="1:28" ht="14.25" customHeight="1" x14ac:dyDescent="0.2">
      <c r="C62" s="91" t="s">
        <v>31</v>
      </c>
      <c r="D62" s="101" t="s">
        <v>363</v>
      </c>
      <c r="E62" s="101"/>
      <c r="F62" s="101"/>
      <c r="G62" s="101"/>
      <c r="H62" s="101"/>
      <c r="I62" s="101"/>
      <c r="J62" s="101"/>
      <c r="K62" s="101"/>
      <c r="L62" s="101"/>
      <c r="M62" s="101"/>
      <c r="N62" s="101"/>
      <c r="O62" s="101"/>
      <c r="P62" s="101"/>
      <c r="Q62" s="101"/>
      <c r="R62" s="101"/>
      <c r="S62" s="101"/>
      <c r="T62" s="101"/>
      <c r="U62" s="101"/>
      <c r="V62" s="101"/>
      <c r="W62" s="101"/>
      <c r="X62" s="101"/>
    </row>
    <row r="63" spans="1:28" ht="20.25" customHeight="1" x14ac:dyDescent="0.2">
      <c r="C63" s="91"/>
      <c r="D63" s="101" t="s">
        <v>299</v>
      </c>
      <c r="E63" s="101"/>
      <c r="F63" s="101"/>
      <c r="G63" s="101"/>
      <c r="H63" s="101"/>
      <c r="I63" s="101"/>
      <c r="J63" s="101"/>
      <c r="K63" s="101"/>
      <c r="L63" s="101"/>
      <c r="M63" s="101"/>
      <c r="N63" s="101"/>
      <c r="O63" s="101"/>
      <c r="P63" s="101"/>
      <c r="Q63" s="101"/>
      <c r="R63" s="101"/>
      <c r="S63" s="101"/>
      <c r="T63" s="101"/>
      <c r="U63" s="101"/>
      <c r="V63" s="101"/>
      <c r="W63" s="101"/>
      <c r="X63" s="101"/>
    </row>
    <row r="64" spans="1:28" ht="14.25" customHeight="1" x14ac:dyDescent="0.2">
      <c r="C64" s="91"/>
      <c r="D64" s="101" t="s">
        <v>296</v>
      </c>
      <c r="E64" s="101"/>
      <c r="F64" s="101"/>
      <c r="G64" s="101"/>
      <c r="H64" s="101"/>
      <c r="I64" s="101"/>
      <c r="J64" s="101"/>
      <c r="K64" s="101"/>
      <c r="L64" s="101"/>
      <c r="M64" s="101"/>
      <c r="N64" s="101"/>
      <c r="O64" s="101"/>
      <c r="P64" s="101"/>
      <c r="Q64" s="101"/>
      <c r="R64" s="101"/>
      <c r="S64" s="101"/>
      <c r="T64" s="101"/>
      <c r="U64" s="101"/>
      <c r="V64" s="101"/>
      <c r="W64" s="101"/>
      <c r="X64" s="101"/>
    </row>
    <row r="65" spans="3:24" ht="34.5" customHeight="1" x14ac:dyDescent="0.2">
      <c r="C65" s="91" t="s">
        <v>34</v>
      </c>
      <c r="D65" s="101" t="s">
        <v>364</v>
      </c>
      <c r="E65" s="101"/>
      <c r="F65" s="101"/>
      <c r="G65" s="101"/>
      <c r="H65" s="101"/>
      <c r="I65" s="101"/>
      <c r="J65" s="101"/>
      <c r="K65" s="101"/>
      <c r="L65" s="101"/>
      <c r="M65" s="101"/>
      <c r="N65" s="101"/>
      <c r="O65" s="101"/>
      <c r="P65" s="101"/>
      <c r="Q65" s="101"/>
      <c r="R65" s="101"/>
      <c r="S65" s="101"/>
      <c r="T65" s="101"/>
      <c r="U65" s="101"/>
      <c r="V65" s="101"/>
      <c r="W65" s="101"/>
      <c r="X65" s="101"/>
    </row>
    <row r="66" spans="3:24" ht="14.25" customHeight="1" x14ac:dyDescent="0.2">
      <c r="C66" s="91" t="s">
        <v>278</v>
      </c>
      <c r="D66" s="101" t="s">
        <v>279</v>
      </c>
      <c r="E66" s="101"/>
      <c r="F66" s="101"/>
      <c r="G66" s="101"/>
      <c r="H66" s="101"/>
      <c r="I66" s="101"/>
      <c r="J66" s="101"/>
      <c r="K66" s="101"/>
      <c r="L66" s="101"/>
      <c r="M66" s="101"/>
      <c r="N66" s="101"/>
      <c r="O66" s="101"/>
      <c r="P66" s="101"/>
      <c r="Q66" s="101"/>
      <c r="R66" s="101"/>
      <c r="S66" s="101"/>
      <c r="T66" s="101"/>
      <c r="U66" s="101"/>
      <c r="V66" s="101"/>
      <c r="W66" s="101"/>
      <c r="X66" s="101"/>
    </row>
    <row r="67" spans="3:24" ht="14.25" customHeight="1" x14ac:dyDescent="0.2">
      <c r="C67" s="91" t="s">
        <v>205</v>
      </c>
      <c r="D67" s="101" t="s">
        <v>206</v>
      </c>
      <c r="E67" s="101"/>
      <c r="F67" s="101"/>
      <c r="G67" s="101"/>
      <c r="H67" s="101"/>
      <c r="I67" s="101"/>
      <c r="J67" s="101"/>
      <c r="K67" s="101"/>
      <c r="L67" s="101"/>
      <c r="M67" s="101"/>
      <c r="N67" s="101"/>
      <c r="O67" s="101"/>
      <c r="P67" s="101"/>
      <c r="Q67" s="101"/>
      <c r="R67" s="101"/>
      <c r="S67" s="101"/>
      <c r="T67" s="101"/>
      <c r="U67" s="101"/>
      <c r="V67" s="101"/>
      <c r="W67" s="101"/>
      <c r="X67" s="101"/>
    </row>
    <row r="68" spans="3:24" x14ac:dyDescent="0.2">
      <c r="C68" s="90"/>
      <c r="D68" s="89" t="s">
        <v>302</v>
      </c>
      <c r="E68" s="89"/>
    </row>
  </sheetData>
  <mergeCells count="14">
    <mergeCell ref="D59:X59"/>
    <mergeCell ref="B1:C1"/>
    <mergeCell ref="E1:F1"/>
    <mergeCell ref="G1:L1"/>
    <mergeCell ref="D57:X57"/>
    <mergeCell ref="D58:X58"/>
    <mergeCell ref="D66:X66"/>
    <mergeCell ref="D67:X67"/>
    <mergeCell ref="D60:X60"/>
    <mergeCell ref="D61:X61"/>
    <mergeCell ref="D62:X62"/>
    <mergeCell ref="D63:X63"/>
    <mergeCell ref="D64:X64"/>
    <mergeCell ref="D65:X65"/>
  </mergeCells>
  <conditionalFormatting sqref="X4:X55">
    <cfRule type="cellIs" dxfId="17" priority="2" operator="greaterThanOrEqual">
      <formula>DATE($E$1,1,1)</formula>
    </cfRule>
    <cfRule type="cellIs" dxfId="16" priority="3" operator="greaterThanOrEqual">
      <formula>DATE($E$1-1,1,1)</formula>
    </cfRule>
  </conditionalFormatting>
  <pageMargins left="0.35433070866141736" right="0.23" top="0.48" bottom="0.3" header="0.31496062992125984" footer="0.12"/>
  <pageSetup paperSize="9" scale="37" fitToHeight="0" orientation="landscape" r:id="rId1"/>
  <headerFooter>
    <oddFooter>&amp;LFundusze Inwestycyjne Pekao&amp;R&amp;P |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4" operator="notEqual" id="{CEAE8186-B2EC-40B3-807F-8B905C30244E}">
            <xm:f>'Wskaźniki Opł i koszt 2022-3'!C4</xm:f>
            <x14:dxf>
              <fill>
                <patternFill>
                  <bgColor theme="7" tint="0.79998168889431442"/>
                </patternFill>
              </fill>
            </x14:dxf>
          </x14:cfRule>
          <xm:sqref>G4:G56 C57:C67 K4:V56</xm:sqref>
        </x14:conditionalFormatting>
        <x14:conditionalFormatting xmlns:xm="http://schemas.microsoft.com/office/excel/2006/main">
          <x14:cfRule type="cellIs" priority="1" operator="notEqual" id="{728F31F8-4A67-47E9-B401-147780A76C19}">
            <xm:f>'WKC_OB_2022\[FI_Pekao_Wskazniki_OPLAT_2022_5.xlsx]Wskaźniki Opł i koszt 2022-4'!#REF!</xm:f>
            <x14:dxf>
              <fill>
                <patternFill>
                  <bgColor theme="7" tint="0.79998168889431442"/>
                </patternFill>
              </fill>
            </x14:dxf>
          </x14:cfRule>
          <xm:sqref>D57:X67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1F9CE-609A-4858-8892-9937A182906D}">
  <sheetPr>
    <pageSetUpPr fitToPage="1"/>
  </sheetPr>
  <dimension ref="A1:BG68"/>
  <sheetViews>
    <sheetView zoomScale="90" zoomScaleNormal="90" workbookViewId="0">
      <pane xSplit="4" ySplit="3" topLeftCell="E4" activePane="bottomRight" state="frozen"/>
      <selection activeCell="E4" sqref="E4"/>
      <selection pane="topRight" activeCell="E4" sqref="E4"/>
      <selection pane="bottomLeft" activeCell="E4" sqref="E4"/>
      <selection pane="bottomRight" activeCell="E4" sqref="E4"/>
    </sheetView>
  </sheetViews>
  <sheetFormatPr defaultColWidth="0" defaultRowHeight="14.25" x14ac:dyDescent="0.2"/>
  <cols>
    <col min="1" max="1" width="9.5703125" style="1" customWidth="1"/>
    <col min="2" max="2" width="13.7109375" style="1" customWidth="1"/>
    <col min="3" max="3" width="16.85546875" style="1" customWidth="1"/>
    <col min="4" max="4" width="58.85546875" style="1" customWidth="1"/>
    <col min="5" max="5" width="35.85546875" style="1" customWidth="1"/>
    <col min="6" max="8" width="14.140625" style="1" customWidth="1"/>
    <col min="9" max="9" width="4.5703125" style="1" customWidth="1"/>
    <col min="10" max="10" width="14.140625" style="1" customWidth="1"/>
    <col min="11" max="20" width="11.7109375" style="1" customWidth="1"/>
    <col min="21" max="21" width="14.28515625" style="1" customWidth="1"/>
    <col min="22" max="22" width="23.140625" style="1" customWidth="1"/>
    <col min="23" max="23" width="3.42578125" style="1" customWidth="1"/>
    <col min="24" max="24" width="13" style="1" customWidth="1"/>
    <col min="25" max="25" width="9.140625" style="1" customWidth="1"/>
    <col min="26" max="26" width="2" style="1" customWidth="1"/>
    <col min="27" max="27" width="9.140625" style="1" customWidth="1"/>
    <col min="28" max="52" width="9.140625" style="1" hidden="1" customWidth="1"/>
    <col min="53" max="59" width="0" style="1" hidden="1" customWidth="1"/>
    <col min="60" max="16384" width="9.140625" style="1" hidden="1"/>
  </cols>
  <sheetData>
    <row r="1" spans="1:26" ht="54.75" customHeight="1" x14ac:dyDescent="0.2">
      <c r="B1" s="102"/>
      <c r="C1" s="102"/>
      <c r="D1" s="92"/>
      <c r="E1" s="103">
        <v>2022</v>
      </c>
      <c r="F1" s="103"/>
      <c r="G1" s="104" t="s">
        <v>1</v>
      </c>
      <c r="H1" s="104"/>
      <c r="I1" s="104"/>
      <c r="J1" s="104"/>
      <c r="K1" s="104"/>
      <c r="L1" s="104"/>
      <c r="M1" s="93"/>
      <c r="N1" s="93"/>
      <c r="O1" s="93"/>
      <c r="P1" s="93"/>
      <c r="R1" s="93"/>
      <c r="S1" s="93"/>
      <c r="V1" s="93"/>
      <c r="W1" s="93"/>
      <c r="X1" s="93"/>
    </row>
    <row r="2" spans="1:26" ht="18" customHeight="1" x14ac:dyDescent="0.2">
      <c r="B2" s="92"/>
      <c r="C2" s="92"/>
      <c r="D2" s="92"/>
      <c r="E2" s="92"/>
      <c r="F2" s="92"/>
      <c r="G2" s="83" t="s">
        <v>292</v>
      </c>
      <c r="H2" s="84">
        <f>MAX(Tabela32356765689[[#All],[data KII]])</f>
        <v>44682</v>
      </c>
      <c r="I2" s="92"/>
      <c r="J2" s="92"/>
      <c r="K2" s="93"/>
      <c r="L2" s="93"/>
      <c r="M2" s="93"/>
      <c r="N2" s="93"/>
      <c r="O2" s="93"/>
      <c r="P2" s="93"/>
      <c r="R2" s="93"/>
      <c r="S2" s="93"/>
      <c r="T2" s="93"/>
      <c r="U2" s="84">
        <f>MAX(Tabela32356765689[[#All],[Data publikacji]])</f>
        <v>44344</v>
      </c>
      <c r="V2" s="93"/>
      <c r="W2" s="93"/>
      <c r="X2" s="93"/>
    </row>
    <row r="3" spans="1:26" s="9" customFormat="1" ht="64.5" customHeight="1" x14ac:dyDescent="0.25">
      <c r="A3" s="4" t="s">
        <v>2</v>
      </c>
      <c r="B3" s="5" t="s">
        <v>3</v>
      </c>
      <c r="C3" s="5" t="s">
        <v>4</v>
      </c>
      <c r="D3" s="5" t="s">
        <v>5</v>
      </c>
      <c r="E3" s="5" t="s">
        <v>6</v>
      </c>
      <c r="F3" s="6" t="s">
        <v>7</v>
      </c>
      <c r="G3" s="46" t="s">
        <v>19</v>
      </c>
      <c r="H3" s="7" t="s">
        <v>20</v>
      </c>
      <c r="I3" s="7" t="s">
        <v>21</v>
      </c>
      <c r="J3" s="7" t="s">
        <v>22</v>
      </c>
      <c r="K3" s="46" t="s">
        <v>8</v>
      </c>
      <c r="L3" s="7" t="s">
        <v>9</v>
      </c>
      <c r="M3" s="7" t="s">
        <v>297</v>
      </c>
      <c r="N3" s="7" t="s">
        <v>10</v>
      </c>
      <c r="O3" s="7" t="s">
        <v>11</v>
      </c>
      <c r="P3" s="7" t="s">
        <v>12</v>
      </c>
      <c r="Q3" s="7" t="s">
        <v>13</v>
      </c>
      <c r="R3" s="7" t="s">
        <v>14</v>
      </c>
      <c r="S3" s="7" t="s">
        <v>15</v>
      </c>
      <c r="T3" s="7" t="s">
        <v>298</v>
      </c>
      <c r="U3" s="7" t="s">
        <v>16</v>
      </c>
      <c r="V3" s="7" t="s">
        <v>17</v>
      </c>
      <c r="W3" s="7" t="s">
        <v>18</v>
      </c>
      <c r="X3" s="46" t="s">
        <v>23</v>
      </c>
      <c r="Y3" s="8" t="s">
        <v>24</v>
      </c>
      <c r="Z3" s="8" t="s">
        <v>25</v>
      </c>
    </row>
    <row r="4" spans="1:26" s="11" customFormat="1" ht="15" x14ac:dyDescent="0.25">
      <c r="A4" s="10">
        <f>IF(Tabela32356765689[[#This Row],[Typ funduszu]]="","",MAX(A2:A3)+1)</f>
        <v>1</v>
      </c>
      <c r="B4" s="11" t="s">
        <v>26</v>
      </c>
      <c r="C4" s="11" t="s">
        <v>27</v>
      </c>
      <c r="D4" s="11" t="s">
        <v>28</v>
      </c>
      <c r="E4" s="12" t="s">
        <v>29</v>
      </c>
      <c r="F4" s="13" t="s">
        <v>30</v>
      </c>
      <c r="G4" s="47">
        <v>1.0500000000000001E-2</v>
      </c>
      <c r="H4" s="21">
        <v>44682</v>
      </c>
      <c r="I4" s="22" t="s">
        <v>34</v>
      </c>
      <c r="J4" s="18"/>
      <c r="K4" s="50">
        <v>1.7000000000000001E-2</v>
      </c>
      <c r="L4" s="14">
        <v>1.7000000000000001E-2</v>
      </c>
      <c r="M4" s="16" t="s">
        <v>31</v>
      </c>
      <c r="N4" s="15">
        <v>1.7000000000000001E-2</v>
      </c>
      <c r="O4" s="16" t="s">
        <v>31</v>
      </c>
      <c r="P4" s="14">
        <v>1.7000000000000001E-2</v>
      </c>
      <c r="Q4" s="16" t="s">
        <v>31</v>
      </c>
      <c r="R4" s="16" t="s">
        <v>31</v>
      </c>
      <c r="S4" s="16" t="s">
        <v>31</v>
      </c>
      <c r="T4" s="16" t="s">
        <v>31</v>
      </c>
      <c r="U4" s="17">
        <v>44344</v>
      </c>
      <c r="V4" s="18" t="s">
        <v>32</v>
      </c>
      <c r="W4" s="19" t="s">
        <v>33</v>
      </c>
      <c r="X4" s="49">
        <v>40269</v>
      </c>
      <c r="Y4" s="23"/>
      <c r="Z4" s="23"/>
    </row>
    <row r="5" spans="1:26" s="11" customFormat="1" ht="15" x14ac:dyDescent="0.25">
      <c r="A5" s="10">
        <f>IF(Tabela32356765689[[#This Row],[Typ funduszu]]="","",MAX(A3:A4)+1)</f>
        <v>2</v>
      </c>
      <c r="B5" s="11" t="s">
        <v>35</v>
      </c>
      <c r="C5" s="11" t="s">
        <v>36</v>
      </c>
      <c r="D5" s="11" t="s">
        <v>37</v>
      </c>
      <c r="E5" s="12" t="s">
        <v>38</v>
      </c>
      <c r="F5" s="13" t="s">
        <v>30</v>
      </c>
      <c r="G5" s="48">
        <v>2.1100000000000001E-2</v>
      </c>
      <c r="H5" s="21">
        <v>44603</v>
      </c>
      <c r="I5" s="22" t="s">
        <v>34</v>
      </c>
      <c r="J5" s="18"/>
      <c r="K5" s="50">
        <v>0.03</v>
      </c>
      <c r="L5" s="14">
        <v>3.1E-2</v>
      </c>
      <c r="M5" s="16" t="s">
        <v>31</v>
      </c>
      <c r="N5" s="15">
        <v>3.1E-2</v>
      </c>
      <c r="O5" s="16" t="s">
        <v>31</v>
      </c>
      <c r="P5" s="14">
        <v>2.5000000000000001E-2</v>
      </c>
      <c r="Q5" s="16" t="s">
        <v>31</v>
      </c>
      <c r="R5" s="16" t="s">
        <v>31</v>
      </c>
      <c r="S5" s="16" t="s">
        <v>31</v>
      </c>
      <c r="T5" s="16" t="s">
        <v>31</v>
      </c>
      <c r="U5" s="17">
        <v>44344</v>
      </c>
      <c r="V5" s="18" t="s">
        <v>32</v>
      </c>
      <c r="W5" s="25" t="s">
        <v>33</v>
      </c>
      <c r="X5" s="49">
        <v>40535</v>
      </c>
      <c r="Y5" s="23"/>
      <c r="Z5" s="23"/>
    </row>
    <row r="6" spans="1:26" s="11" customFormat="1" ht="15" hidden="1" x14ac:dyDescent="0.25">
      <c r="A6" s="10" t="str">
        <f>IF(Tabela32356765689[[#This Row],[Typ funduszu]]="","",MAX(A4:A5)+1)</f>
        <v/>
      </c>
      <c r="B6" s="11" t="s">
        <v>39</v>
      </c>
      <c r="C6" s="11" t="s">
        <v>40</v>
      </c>
      <c r="D6" s="11" t="s">
        <v>41</v>
      </c>
      <c r="E6" s="94" t="s">
        <v>304</v>
      </c>
      <c r="F6" s="13"/>
      <c r="G6" s="48"/>
      <c r="H6" s="21"/>
      <c r="I6" s="21"/>
      <c r="J6" s="18"/>
      <c r="K6" s="50"/>
      <c r="L6" s="14"/>
      <c r="M6" s="16"/>
      <c r="N6" s="14"/>
      <c r="O6" s="16"/>
      <c r="P6" s="14"/>
      <c r="Q6" s="16"/>
      <c r="R6" s="16"/>
      <c r="S6" s="16"/>
      <c r="T6" s="16"/>
      <c r="U6" s="17"/>
      <c r="V6" s="18"/>
      <c r="W6" s="25"/>
      <c r="X6" s="49"/>
      <c r="Y6" s="27"/>
      <c r="Z6" s="27"/>
    </row>
    <row r="7" spans="1:26" s="11" customFormat="1" ht="15" x14ac:dyDescent="0.25">
      <c r="A7" s="10">
        <f>IF(Tabela32356765689[[#This Row],[Typ funduszu]]="","",MAX(A5:A6)+1)</f>
        <v>3</v>
      </c>
      <c r="B7" s="11" t="s">
        <v>42</v>
      </c>
      <c r="C7" s="11" t="s">
        <v>43</v>
      </c>
      <c r="D7" s="11" t="s">
        <v>44</v>
      </c>
      <c r="E7" s="12" t="s">
        <v>38</v>
      </c>
      <c r="F7" s="13" t="s">
        <v>30</v>
      </c>
      <c r="G7" s="48">
        <v>1.23E-2</v>
      </c>
      <c r="H7" s="21">
        <v>44603</v>
      </c>
      <c r="I7" s="21" t="s">
        <v>34</v>
      </c>
      <c r="J7" s="18"/>
      <c r="K7" s="50">
        <v>2.4E-2</v>
      </c>
      <c r="L7" s="14">
        <v>2.4E-2</v>
      </c>
      <c r="M7" s="16" t="s">
        <v>31</v>
      </c>
      <c r="N7" s="15">
        <v>2.4E-2</v>
      </c>
      <c r="O7" s="16" t="s">
        <v>31</v>
      </c>
      <c r="P7" s="14">
        <v>1.9E-2</v>
      </c>
      <c r="Q7" s="16" t="s">
        <v>31</v>
      </c>
      <c r="R7" s="16" t="s">
        <v>31</v>
      </c>
      <c r="S7" s="16" t="s">
        <v>31</v>
      </c>
      <c r="T7" s="16" t="s">
        <v>31</v>
      </c>
      <c r="U7" s="17">
        <v>44344</v>
      </c>
      <c r="V7" s="18" t="s">
        <v>32</v>
      </c>
      <c r="W7" s="25" t="s">
        <v>33</v>
      </c>
      <c r="X7" s="49">
        <v>41082</v>
      </c>
      <c r="Y7" s="23"/>
      <c r="Z7" s="23"/>
    </row>
    <row r="8" spans="1:26" s="11" customFormat="1" ht="15" x14ac:dyDescent="0.25">
      <c r="A8" s="10">
        <f>IF(Tabela32356765689[[#This Row],[Typ funduszu]]="","",MAX(A6:A7)+1)</f>
        <v>4</v>
      </c>
      <c r="B8" s="11" t="s">
        <v>45</v>
      </c>
      <c r="C8" s="11" t="s">
        <v>46</v>
      </c>
      <c r="D8" s="11" t="s">
        <v>47</v>
      </c>
      <c r="E8" s="12" t="s">
        <v>38</v>
      </c>
      <c r="F8" s="13" t="s">
        <v>30</v>
      </c>
      <c r="G8" s="48">
        <v>2.1899999999999999E-2</v>
      </c>
      <c r="H8" s="21">
        <v>44603</v>
      </c>
      <c r="I8" s="21" t="s">
        <v>34</v>
      </c>
      <c r="J8" s="18"/>
      <c r="K8" s="50">
        <v>0.03</v>
      </c>
      <c r="L8" s="14">
        <v>3.1E-2</v>
      </c>
      <c r="M8" s="16" t="s">
        <v>31</v>
      </c>
      <c r="N8" s="15">
        <v>3.1E-2</v>
      </c>
      <c r="O8" s="16" t="s">
        <v>31</v>
      </c>
      <c r="P8" s="14">
        <v>2.7E-2</v>
      </c>
      <c r="Q8" s="16" t="s">
        <v>31</v>
      </c>
      <c r="R8" s="16" t="s">
        <v>31</v>
      </c>
      <c r="S8" s="16" t="s">
        <v>31</v>
      </c>
      <c r="T8" s="16" t="s">
        <v>31</v>
      </c>
      <c r="U8" s="17">
        <v>44344</v>
      </c>
      <c r="V8" s="18" t="s">
        <v>32</v>
      </c>
      <c r="W8" s="25"/>
      <c r="X8" s="49">
        <v>40928</v>
      </c>
      <c r="Y8" s="23"/>
      <c r="Z8" s="23"/>
    </row>
    <row r="9" spans="1:26" s="11" customFormat="1" ht="15" x14ac:dyDescent="0.25">
      <c r="A9" s="10">
        <f>IF(Tabela32356765689[[#This Row],[Typ funduszu]]="","",MAX(A7:A8)+1)</f>
        <v>5</v>
      </c>
      <c r="B9" s="11" t="s">
        <v>48</v>
      </c>
      <c r="C9" s="11" t="s">
        <v>49</v>
      </c>
      <c r="D9" s="11" t="s">
        <v>50</v>
      </c>
      <c r="E9" s="12" t="s">
        <v>38</v>
      </c>
      <c r="F9" s="13" t="s">
        <v>30</v>
      </c>
      <c r="G9" s="48">
        <v>8.5000000000000006E-3</v>
      </c>
      <c r="H9" s="21">
        <v>44682</v>
      </c>
      <c r="I9" s="22" t="s">
        <v>34</v>
      </c>
      <c r="J9" s="18"/>
      <c r="K9" s="50">
        <v>1.2E-2</v>
      </c>
      <c r="L9" s="14">
        <v>1.2E-2</v>
      </c>
      <c r="M9" s="16" t="s">
        <v>31</v>
      </c>
      <c r="N9" s="14">
        <v>1.2E-2</v>
      </c>
      <c r="O9" s="16" t="s">
        <v>31</v>
      </c>
      <c r="P9" s="14">
        <v>1.2E-2</v>
      </c>
      <c r="Q9" s="16" t="s">
        <v>31</v>
      </c>
      <c r="R9" s="16" t="s">
        <v>31</v>
      </c>
      <c r="S9" s="16" t="s">
        <v>31</v>
      </c>
      <c r="T9" s="16" t="s">
        <v>31</v>
      </c>
      <c r="U9" s="17">
        <v>44344</v>
      </c>
      <c r="V9" s="18" t="s">
        <v>32</v>
      </c>
      <c r="W9" s="25"/>
      <c r="X9" s="49">
        <v>37151</v>
      </c>
      <c r="Y9" s="27"/>
      <c r="Z9" s="27"/>
    </row>
    <row r="10" spans="1:26" s="11" customFormat="1" ht="15" x14ac:dyDescent="0.25">
      <c r="A10" s="10">
        <f>IF(Tabela32356765689[[#This Row],[Typ funduszu]]="","",MAX(A8:A9)+1)</f>
        <v>6</v>
      </c>
      <c r="B10" s="11" t="s">
        <v>51</v>
      </c>
      <c r="C10" s="11" t="s">
        <v>52</v>
      </c>
      <c r="D10" s="11" t="s">
        <v>53</v>
      </c>
      <c r="E10" s="12" t="s">
        <v>38</v>
      </c>
      <c r="F10" s="13" t="s">
        <v>30</v>
      </c>
      <c r="G10" s="48">
        <v>1.04E-2</v>
      </c>
      <c r="H10" s="21">
        <v>44682</v>
      </c>
      <c r="I10" s="22" t="s">
        <v>34</v>
      </c>
      <c r="J10" s="18"/>
      <c r="K10" s="50">
        <v>1.6E-2</v>
      </c>
      <c r="L10" s="14">
        <v>1.7000000000000001E-2</v>
      </c>
      <c r="M10" s="16" t="s">
        <v>31</v>
      </c>
      <c r="N10" s="15">
        <v>1.7000000000000001E-2</v>
      </c>
      <c r="O10" s="16" t="s">
        <v>31</v>
      </c>
      <c r="P10" s="14">
        <v>1.2E-2</v>
      </c>
      <c r="Q10" s="16" t="s">
        <v>31</v>
      </c>
      <c r="R10" s="16" t="s">
        <v>31</v>
      </c>
      <c r="S10" s="16" t="s">
        <v>31</v>
      </c>
      <c r="T10" s="16" t="s">
        <v>31</v>
      </c>
      <c r="U10" s="17">
        <v>44344</v>
      </c>
      <c r="V10" s="18" t="s">
        <v>32</v>
      </c>
      <c r="W10" s="25" t="s">
        <v>33</v>
      </c>
      <c r="X10" s="49">
        <v>41528</v>
      </c>
      <c r="Y10" s="23"/>
      <c r="Z10" s="23"/>
    </row>
    <row r="11" spans="1:26" s="11" customFormat="1" ht="15" hidden="1" x14ac:dyDescent="0.25">
      <c r="A11" s="10" t="str">
        <f>IF(Tabela32356765689[[#This Row],[Typ funduszu]]="","",MAX(A9:A10)+1)</f>
        <v/>
      </c>
      <c r="B11" s="11" t="s">
        <v>54</v>
      </c>
      <c r="C11" s="11" t="s">
        <v>55</v>
      </c>
      <c r="D11" s="11" t="s">
        <v>56</v>
      </c>
      <c r="E11" s="94" t="s">
        <v>304</v>
      </c>
      <c r="F11" s="13"/>
      <c r="G11" s="48"/>
      <c r="H11" s="21"/>
      <c r="I11" s="21"/>
      <c r="J11" s="18"/>
      <c r="K11" s="50"/>
      <c r="L11" s="14"/>
      <c r="M11" s="16"/>
      <c r="N11" s="15"/>
      <c r="O11" s="16"/>
      <c r="P11" s="14"/>
      <c r="Q11" s="16"/>
      <c r="R11" s="16"/>
      <c r="S11" s="16"/>
      <c r="T11" s="16"/>
      <c r="U11" s="17"/>
      <c r="V11" s="18"/>
      <c r="W11" s="25"/>
      <c r="X11" s="49"/>
      <c r="Y11" s="27"/>
      <c r="Z11" s="27"/>
    </row>
    <row r="12" spans="1:26" s="11" customFormat="1" ht="15" x14ac:dyDescent="0.25">
      <c r="A12" s="10">
        <f>IF(Tabela32356765689[[#This Row],[Typ funduszu]]="","",MAX(A10:A11)+1)</f>
        <v>7</v>
      </c>
      <c r="B12" s="11" t="s">
        <v>57</v>
      </c>
      <c r="C12" s="11" t="s">
        <v>58</v>
      </c>
      <c r="D12" s="11" t="s">
        <v>59</v>
      </c>
      <c r="E12" s="12" t="s">
        <v>38</v>
      </c>
      <c r="F12" s="13" t="s">
        <v>30</v>
      </c>
      <c r="G12" s="48">
        <v>1.0800000000000001E-2</v>
      </c>
      <c r="H12" s="21">
        <v>44682</v>
      </c>
      <c r="I12" s="22" t="s">
        <v>34</v>
      </c>
      <c r="J12" s="18"/>
      <c r="K12" s="50">
        <v>1.7000000000000001E-2</v>
      </c>
      <c r="L12" s="14">
        <v>1.7999999999999999E-2</v>
      </c>
      <c r="M12" s="16" t="s">
        <v>31</v>
      </c>
      <c r="N12" s="15">
        <v>1.7999999999999999E-2</v>
      </c>
      <c r="O12" s="16" t="s">
        <v>31</v>
      </c>
      <c r="P12" s="14">
        <v>1.2999999999999999E-2</v>
      </c>
      <c r="Q12" s="16" t="s">
        <v>31</v>
      </c>
      <c r="R12" s="16" t="s">
        <v>31</v>
      </c>
      <c r="S12" s="16" t="s">
        <v>31</v>
      </c>
      <c r="T12" s="16" t="s">
        <v>31</v>
      </c>
      <c r="U12" s="17">
        <v>44344</v>
      </c>
      <c r="V12" s="18" t="s">
        <v>32</v>
      </c>
      <c r="W12" s="25" t="s">
        <v>33</v>
      </c>
      <c r="X12" s="49">
        <v>41094</v>
      </c>
      <c r="Y12" s="23"/>
      <c r="Z12" s="23"/>
    </row>
    <row r="13" spans="1:26" s="11" customFormat="1" ht="15" x14ac:dyDescent="0.25">
      <c r="A13" s="10">
        <f>IF(Tabela32356765689[[#This Row],[Typ funduszu]]="","",MAX(A11:A12)+1)</f>
        <v>8</v>
      </c>
      <c r="B13" s="11" t="s">
        <v>60</v>
      </c>
      <c r="C13" s="11" t="s">
        <v>61</v>
      </c>
      <c r="D13" s="11" t="s">
        <v>62</v>
      </c>
      <c r="E13" s="12" t="s">
        <v>38</v>
      </c>
      <c r="F13" s="13" t="s">
        <v>30</v>
      </c>
      <c r="G13" s="48">
        <v>1.0500000000000001E-2</v>
      </c>
      <c r="H13" s="21">
        <v>44682</v>
      </c>
      <c r="I13" s="22" t="s">
        <v>34</v>
      </c>
      <c r="J13" s="18"/>
      <c r="K13" s="50">
        <v>1.7000000000000001E-2</v>
      </c>
      <c r="L13" s="14">
        <v>1.7000000000000001E-2</v>
      </c>
      <c r="M13" s="16" t="s">
        <v>31</v>
      </c>
      <c r="N13" s="14">
        <v>1.7000000000000001E-2</v>
      </c>
      <c r="O13" s="16" t="s">
        <v>31</v>
      </c>
      <c r="P13" s="14">
        <v>1.7000000000000001E-2</v>
      </c>
      <c r="Q13" s="16" t="s">
        <v>31</v>
      </c>
      <c r="R13" s="16" t="s">
        <v>31</v>
      </c>
      <c r="S13" s="16" t="s">
        <v>31</v>
      </c>
      <c r="T13" s="16" t="s">
        <v>31</v>
      </c>
      <c r="U13" s="17">
        <v>44344</v>
      </c>
      <c r="V13" s="18" t="s">
        <v>32</v>
      </c>
      <c r="W13" s="25"/>
      <c r="X13" s="49">
        <v>34863</v>
      </c>
      <c r="Y13" s="27"/>
      <c r="Z13" s="27"/>
    </row>
    <row r="14" spans="1:26" s="11" customFormat="1" ht="15" x14ac:dyDescent="0.25">
      <c r="A14" s="10">
        <f>IF(Tabela32356765689[[#This Row],[Typ funduszu]]="","",MAX(A12:A13)+1)</f>
        <v>9</v>
      </c>
      <c r="B14" s="11" t="s">
        <v>63</v>
      </c>
      <c r="C14" s="11" t="s">
        <v>64</v>
      </c>
      <c r="D14" s="11" t="s">
        <v>65</v>
      </c>
      <c r="E14" s="12" t="s">
        <v>38</v>
      </c>
      <c r="F14" s="13" t="s">
        <v>30</v>
      </c>
      <c r="G14" s="48">
        <v>2.07E-2</v>
      </c>
      <c r="H14" s="21">
        <v>44603</v>
      </c>
      <c r="I14" s="21" t="s">
        <v>34</v>
      </c>
      <c r="J14" s="18"/>
      <c r="K14" s="50">
        <v>2.5999999999999999E-2</v>
      </c>
      <c r="L14" s="14">
        <v>2.5999999999999999E-2</v>
      </c>
      <c r="M14" s="16" t="s">
        <v>31</v>
      </c>
      <c r="N14" s="15">
        <v>2.5999999999999999E-2</v>
      </c>
      <c r="O14" s="16" t="s">
        <v>31</v>
      </c>
      <c r="P14" s="14">
        <v>2.4E-2</v>
      </c>
      <c r="Q14" s="16" t="s">
        <v>31</v>
      </c>
      <c r="R14" s="16" t="s">
        <v>31</v>
      </c>
      <c r="S14" s="16" t="s">
        <v>31</v>
      </c>
      <c r="T14" s="16" t="s">
        <v>31</v>
      </c>
      <c r="U14" s="17">
        <v>44344</v>
      </c>
      <c r="V14" s="18" t="s">
        <v>32</v>
      </c>
      <c r="W14" s="25" t="s">
        <v>33</v>
      </c>
      <c r="X14" s="49">
        <v>35324</v>
      </c>
      <c r="Y14" s="27"/>
      <c r="Z14" s="27"/>
    </row>
    <row r="15" spans="1:26" s="11" customFormat="1" ht="15" x14ac:dyDescent="0.25">
      <c r="A15" s="10">
        <f>IF(Tabela32356765689[[#This Row],[Typ funduszu]]="","",MAX(A13:A14)+1)</f>
        <v>10</v>
      </c>
      <c r="B15" s="11" t="s">
        <v>66</v>
      </c>
      <c r="C15" s="11" t="s">
        <v>67</v>
      </c>
      <c r="D15" s="11" t="s">
        <v>68</v>
      </c>
      <c r="E15" s="12" t="s">
        <v>38</v>
      </c>
      <c r="F15" s="13" t="s">
        <v>30</v>
      </c>
      <c r="G15" s="48">
        <v>2.2100000000000002E-2</v>
      </c>
      <c r="H15" s="21">
        <v>44603</v>
      </c>
      <c r="I15" s="21" t="s">
        <v>34</v>
      </c>
      <c r="J15" s="18"/>
      <c r="K15" s="50">
        <v>0.03</v>
      </c>
      <c r="L15" s="14">
        <v>0.03</v>
      </c>
      <c r="M15" s="16" t="s">
        <v>31</v>
      </c>
      <c r="N15" s="14">
        <v>2.9000000000000001E-2</v>
      </c>
      <c r="O15" s="16" t="s">
        <v>31</v>
      </c>
      <c r="P15" s="14">
        <v>2.5999999999999999E-2</v>
      </c>
      <c r="Q15" s="16" t="s">
        <v>31</v>
      </c>
      <c r="R15" s="16" t="s">
        <v>31</v>
      </c>
      <c r="S15" s="16" t="s">
        <v>31</v>
      </c>
      <c r="T15" s="16" t="s">
        <v>31</v>
      </c>
      <c r="U15" s="17">
        <v>44344</v>
      </c>
      <c r="V15" s="18" t="s">
        <v>32</v>
      </c>
      <c r="W15" s="25"/>
      <c r="X15" s="49">
        <v>33813</v>
      </c>
      <c r="Y15" s="27"/>
      <c r="Z15" s="27"/>
    </row>
    <row r="16" spans="1:26" ht="15" x14ac:dyDescent="0.25">
      <c r="A16" s="10">
        <f>IF(Tabela32356765689[[#This Row],[Typ funduszu]]="","",MAX(A14:A15)+1)</f>
        <v>11</v>
      </c>
      <c r="B16" s="11" t="s">
        <v>69</v>
      </c>
      <c r="C16" s="11" t="s">
        <v>70</v>
      </c>
      <c r="D16" s="11" t="s">
        <v>71</v>
      </c>
      <c r="E16" s="12" t="s">
        <v>38</v>
      </c>
      <c r="F16" s="13" t="s">
        <v>30</v>
      </c>
      <c r="G16" s="48">
        <v>2.1400000000000002E-2</v>
      </c>
      <c r="H16" s="21">
        <v>44603</v>
      </c>
      <c r="I16" s="21" t="s">
        <v>34</v>
      </c>
      <c r="J16" s="18"/>
      <c r="K16" s="50">
        <v>3.4000000000000002E-2</v>
      </c>
      <c r="L16" s="14">
        <v>3.5000000000000003E-2</v>
      </c>
      <c r="M16" s="16" t="s">
        <v>31</v>
      </c>
      <c r="N16" s="15">
        <v>3.5000000000000003E-2</v>
      </c>
      <c r="O16" s="16" t="s">
        <v>31</v>
      </c>
      <c r="P16" s="16" t="s">
        <v>31</v>
      </c>
      <c r="Q16" s="16" t="s">
        <v>31</v>
      </c>
      <c r="R16" s="16" t="s">
        <v>31</v>
      </c>
      <c r="S16" s="16" t="s">
        <v>31</v>
      </c>
      <c r="T16" s="16" t="s">
        <v>31</v>
      </c>
      <c r="U16" s="17">
        <v>44344</v>
      </c>
      <c r="V16" s="18" t="s">
        <v>32</v>
      </c>
      <c r="W16" s="25" t="s">
        <v>33</v>
      </c>
      <c r="X16" s="49">
        <v>43620</v>
      </c>
      <c r="Y16" s="27"/>
      <c r="Z16" s="27"/>
    </row>
    <row r="17" spans="1:26" s="11" customFormat="1" ht="15" x14ac:dyDescent="0.25">
      <c r="A17" s="10">
        <f>IF(Tabela32356765689[[#This Row],[Typ funduszu]]="","",MAX(A15:A16)+1)</f>
        <v>12</v>
      </c>
      <c r="B17" s="11" t="s">
        <v>72</v>
      </c>
      <c r="C17" s="11" t="s">
        <v>73</v>
      </c>
      <c r="D17" s="11" t="s">
        <v>74</v>
      </c>
      <c r="E17" s="12" t="s">
        <v>75</v>
      </c>
      <c r="F17" s="13" t="s">
        <v>76</v>
      </c>
      <c r="G17" s="48">
        <v>2.8399999999999998E-2</v>
      </c>
      <c r="H17" s="21">
        <v>44603</v>
      </c>
      <c r="I17" s="21" t="s">
        <v>34</v>
      </c>
      <c r="J17" s="18"/>
      <c r="K17" s="50">
        <v>3.1E-2</v>
      </c>
      <c r="L17" s="14">
        <v>3.1E-2</v>
      </c>
      <c r="M17" s="16" t="s">
        <v>31</v>
      </c>
      <c r="N17" s="16" t="s">
        <v>31</v>
      </c>
      <c r="O17" s="16" t="s">
        <v>31</v>
      </c>
      <c r="P17" s="16" t="s">
        <v>31</v>
      </c>
      <c r="Q17" s="16" t="s">
        <v>31</v>
      </c>
      <c r="R17" s="16" t="s">
        <v>31</v>
      </c>
      <c r="S17" s="16" t="s">
        <v>31</v>
      </c>
      <c r="T17" s="16" t="s">
        <v>31</v>
      </c>
      <c r="U17" s="17">
        <v>44344</v>
      </c>
      <c r="V17" s="18" t="s">
        <v>32</v>
      </c>
      <c r="W17" s="25"/>
      <c r="X17" s="49">
        <v>39182</v>
      </c>
      <c r="Y17" s="27"/>
      <c r="Z17" s="27"/>
    </row>
    <row r="18" spans="1:26" s="11" customFormat="1" ht="15" x14ac:dyDescent="0.25">
      <c r="A18" s="10">
        <f>IF(Tabela32356765689[[#This Row],[Typ funduszu]]="","",MAX(A16:A17)+1)</f>
        <v>13</v>
      </c>
      <c r="B18" s="11" t="s">
        <v>77</v>
      </c>
      <c r="C18" s="11" t="s">
        <v>78</v>
      </c>
      <c r="D18" s="11" t="s">
        <v>79</v>
      </c>
      <c r="E18" s="12" t="s">
        <v>75</v>
      </c>
      <c r="F18" s="13" t="s">
        <v>76</v>
      </c>
      <c r="G18" s="48">
        <v>2.9500000000000002E-2</v>
      </c>
      <c r="H18" s="21">
        <v>44603</v>
      </c>
      <c r="I18" s="21" t="s">
        <v>34</v>
      </c>
      <c r="J18" s="18"/>
      <c r="K18" s="50">
        <v>3.1E-2</v>
      </c>
      <c r="L18" s="14">
        <v>3.1E-2</v>
      </c>
      <c r="M18" s="16" t="s">
        <v>31</v>
      </c>
      <c r="N18" s="16" t="s">
        <v>31</v>
      </c>
      <c r="O18" s="16" t="s">
        <v>31</v>
      </c>
      <c r="P18" s="16" t="s">
        <v>31</v>
      </c>
      <c r="Q18" s="16" t="s">
        <v>31</v>
      </c>
      <c r="R18" s="16" t="s">
        <v>31</v>
      </c>
      <c r="S18" s="16" t="s">
        <v>31</v>
      </c>
      <c r="T18" s="16" t="s">
        <v>31</v>
      </c>
      <c r="U18" s="17">
        <v>44344</v>
      </c>
      <c r="V18" s="18" t="s">
        <v>32</v>
      </c>
      <c r="W18" s="25"/>
      <c r="X18" s="49">
        <v>39238</v>
      </c>
      <c r="Y18" s="27"/>
      <c r="Z18" s="27"/>
    </row>
    <row r="19" spans="1:26" s="11" customFormat="1" ht="15" x14ac:dyDescent="0.25">
      <c r="A19" s="10">
        <f>IF(Tabela32356765689[[#This Row],[Typ funduszu]]="","",MAX(A17:A18)+1)</f>
        <v>14</v>
      </c>
      <c r="B19" s="11" t="s">
        <v>80</v>
      </c>
      <c r="C19" s="11" t="s">
        <v>81</v>
      </c>
      <c r="D19" s="11" t="s">
        <v>82</v>
      </c>
      <c r="E19" s="12" t="s">
        <v>75</v>
      </c>
      <c r="F19" s="13" t="s">
        <v>76</v>
      </c>
      <c r="G19" s="48">
        <v>2.9399999999999999E-2</v>
      </c>
      <c r="H19" s="21">
        <v>44603</v>
      </c>
      <c r="I19" s="21" t="s">
        <v>34</v>
      </c>
      <c r="J19" s="18"/>
      <c r="K19" s="50">
        <v>0.03</v>
      </c>
      <c r="L19" s="14">
        <v>0.03</v>
      </c>
      <c r="M19" s="16" t="s">
        <v>31</v>
      </c>
      <c r="N19" s="16" t="s">
        <v>31</v>
      </c>
      <c r="O19" s="16" t="s">
        <v>31</v>
      </c>
      <c r="P19" s="16" t="s">
        <v>31</v>
      </c>
      <c r="Q19" s="16" t="s">
        <v>31</v>
      </c>
      <c r="R19" s="16" t="s">
        <v>31</v>
      </c>
      <c r="S19" s="16" t="s">
        <v>31</v>
      </c>
      <c r="T19" s="16" t="s">
        <v>31</v>
      </c>
      <c r="U19" s="17">
        <v>44344</v>
      </c>
      <c r="V19" s="18" t="s">
        <v>32</v>
      </c>
      <c r="W19" s="25"/>
      <c r="X19" s="49">
        <v>39143</v>
      </c>
      <c r="Y19" s="27"/>
      <c r="Z19" s="27"/>
    </row>
    <row r="20" spans="1:26" ht="15" x14ac:dyDescent="0.25">
      <c r="A20" s="10">
        <f>IF(Tabela32356765689[[#This Row],[Typ funduszu]]="","",MAX(A18:A19)+1)</f>
        <v>15</v>
      </c>
      <c r="B20" s="11" t="s">
        <v>83</v>
      </c>
      <c r="C20" s="11" t="s">
        <v>84</v>
      </c>
      <c r="D20" s="11" t="s">
        <v>276</v>
      </c>
      <c r="E20" s="12" t="s">
        <v>75</v>
      </c>
      <c r="F20" s="13" t="s">
        <v>76</v>
      </c>
      <c r="G20" s="48">
        <v>1.9099999999999999E-2</v>
      </c>
      <c r="H20" s="21">
        <v>44603</v>
      </c>
      <c r="I20" s="21" t="s">
        <v>34</v>
      </c>
      <c r="J20" s="18"/>
      <c r="K20" s="50">
        <v>1.6E-2</v>
      </c>
      <c r="L20" s="14">
        <v>1.6E-2</v>
      </c>
      <c r="M20" s="16" t="s">
        <v>31</v>
      </c>
      <c r="N20" s="16" t="s">
        <v>31</v>
      </c>
      <c r="O20" s="16" t="s">
        <v>31</v>
      </c>
      <c r="P20" s="16" t="s">
        <v>31</v>
      </c>
      <c r="Q20" s="16" t="s">
        <v>31</v>
      </c>
      <c r="R20" s="16" t="s">
        <v>31</v>
      </c>
      <c r="S20" s="16" t="s">
        <v>31</v>
      </c>
      <c r="T20" s="16" t="s">
        <v>31</v>
      </c>
      <c r="U20" s="17">
        <v>44344</v>
      </c>
      <c r="V20" s="18" t="s">
        <v>32</v>
      </c>
      <c r="W20" s="25"/>
      <c r="X20" s="49">
        <v>42170</v>
      </c>
      <c r="Y20" s="23"/>
      <c r="Z20" s="23"/>
    </row>
    <row r="21" spans="1:26" ht="15" x14ac:dyDescent="0.25">
      <c r="A21" s="10">
        <f>IF(Tabela32356765689[[#This Row],[Typ funduszu]]="","",MAX(A19:A20)+1)</f>
        <v>16</v>
      </c>
      <c r="B21" s="11" t="s">
        <v>86</v>
      </c>
      <c r="C21" s="11" t="s">
        <v>87</v>
      </c>
      <c r="D21" s="11" t="s">
        <v>275</v>
      </c>
      <c r="E21" s="12" t="s">
        <v>75</v>
      </c>
      <c r="F21" s="13" t="s">
        <v>76</v>
      </c>
      <c r="G21" s="48">
        <v>2.6400000000000003E-2</v>
      </c>
      <c r="H21" s="21">
        <v>44603</v>
      </c>
      <c r="I21" s="21" t="s">
        <v>34</v>
      </c>
      <c r="J21" s="18"/>
      <c r="K21" s="50">
        <v>2.5999999999999999E-2</v>
      </c>
      <c r="L21" s="14">
        <v>2.5999999999999999E-2</v>
      </c>
      <c r="M21" s="16" t="s">
        <v>31</v>
      </c>
      <c r="N21" s="16" t="s">
        <v>31</v>
      </c>
      <c r="O21" s="16" t="s">
        <v>31</v>
      </c>
      <c r="P21" s="16" t="s">
        <v>31</v>
      </c>
      <c r="Q21" s="16" t="s">
        <v>31</v>
      </c>
      <c r="R21" s="16" t="s">
        <v>31</v>
      </c>
      <c r="S21" s="16" t="s">
        <v>31</v>
      </c>
      <c r="T21" s="16" t="s">
        <v>31</v>
      </c>
      <c r="U21" s="17">
        <v>44344</v>
      </c>
      <c r="V21" s="18" t="s">
        <v>32</v>
      </c>
      <c r="W21" s="25"/>
      <c r="X21" s="49">
        <v>42046</v>
      </c>
      <c r="Y21" s="23"/>
      <c r="Z21" s="23"/>
    </row>
    <row r="22" spans="1:26" ht="15" x14ac:dyDescent="0.25">
      <c r="A22" s="10">
        <f>IF(Tabela32356765689[[#This Row],[Typ funduszu]]="","",MAX(A20:A21)+1)</f>
        <v>17</v>
      </c>
      <c r="B22" s="11" t="s">
        <v>89</v>
      </c>
      <c r="C22" s="11" t="s">
        <v>90</v>
      </c>
      <c r="D22" s="11" t="s">
        <v>91</v>
      </c>
      <c r="E22" s="12" t="s">
        <v>75</v>
      </c>
      <c r="F22" s="13" t="s">
        <v>76</v>
      </c>
      <c r="G22" s="48">
        <v>2.3999999999999998E-3</v>
      </c>
      <c r="H22" s="21">
        <v>44630</v>
      </c>
      <c r="I22" s="21" t="s">
        <v>34</v>
      </c>
      <c r="J22" s="18"/>
      <c r="K22" s="50">
        <v>2.1999999999999999E-2</v>
      </c>
      <c r="L22" s="14">
        <v>2.1999999999999999E-2</v>
      </c>
      <c r="M22" s="16" t="s">
        <v>31</v>
      </c>
      <c r="N22" s="16" t="s">
        <v>31</v>
      </c>
      <c r="O22" s="16" t="s">
        <v>31</v>
      </c>
      <c r="P22" s="16" t="s">
        <v>31</v>
      </c>
      <c r="Q22" s="16" t="s">
        <v>31</v>
      </c>
      <c r="R22" s="16" t="s">
        <v>31</v>
      </c>
      <c r="S22" s="16" t="s">
        <v>31</v>
      </c>
      <c r="T22" s="16" t="s">
        <v>31</v>
      </c>
      <c r="U22" s="17">
        <v>44344</v>
      </c>
      <c r="V22" s="18" t="s">
        <v>32</v>
      </c>
      <c r="W22" s="25"/>
      <c r="X22" s="49">
        <v>43166</v>
      </c>
      <c r="Y22" s="23"/>
      <c r="Z22" s="23"/>
    </row>
    <row r="23" spans="1:26" ht="15" hidden="1" x14ac:dyDescent="0.25">
      <c r="A23" s="10" t="str">
        <f>IF(Tabela32356765689[[#This Row],[Typ funduszu]]="","",MAX(A21:A22)+1)</f>
        <v/>
      </c>
      <c r="B23" s="11" t="s">
        <v>92</v>
      </c>
      <c r="C23" s="11" t="s">
        <v>93</v>
      </c>
      <c r="D23" s="11" t="s">
        <v>94</v>
      </c>
      <c r="E23" s="94" t="s">
        <v>304</v>
      </c>
      <c r="F23" s="13"/>
      <c r="G23" s="48"/>
      <c r="H23" s="21"/>
      <c r="I23" s="21"/>
      <c r="J23" s="18"/>
      <c r="K23" s="50"/>
      <c r="L23" s="14"/>
      <c r="M23" s="16"/>
      <c r="N23" s="16"/>
      <c r="O23" s="16"/>
      <c r="P23" s="16"/>
      <c r="Q23" s="16"/>
      <c r="R23" s="16"/>
      <c r="S23" s="16"/>
      <c r="T23" s="16"/>
      <c r="U23" s="17"/>
      <c r="V23" s="18"/>
      <c r="W23" s="25"/>
      <c r="X23" s="49"/>
      <c r="Y23" s="27"/>
      <c r="Z23" s="27"/>
    </row>
    <row r="24" spans="1:26" ht="15" x14ac:dyDescent="0.25">
      <c r="A24" s="10">
        <f>IF(Tabela32356765689[[#This Row],[Typ funduszu]]="","",MAX(A22:A23)+1)</f>
        <v>18</v>
      </c>
      <c r="B24" s="11" t="s">
        <v>95</v>
      </c>
      <c r="C24" s="11" t="s">
        <v>96</v>
      </c>
      <c r="D24" s="11" t="s">
        <v>97</v>
      </c>
      <c r="E24" s="12" t="s">
        <v>75</v>
      </c>
      <c r="F24" s="13" t="s">
        <v>76</v>
      </c>
      <c r="G24" s="48">
        <v>2.6700000000000002E-2</v>
      </c>
      <c r="H24" s="21">
        <v>44603</v>
      </c>
      <c r="I24" s="21" t="s">
        <v>34</v>
      </c>
      <c r="J24" s="18"/>
      <c r="K24" s="50">
        <v>2.5000000000000001E-2</v>
      </c>
      <c r="L24" s="14">
        <v>2.5000000000000001E-2</v>
      </c>
      <c r="M24" s="16" t="s">
        <v>31</v>
      </c>
      <c r="N24" s="16" t="s">
        <v>31</v>
      </c>
      <c r="O24" s="16" t="s">
        <v>31</v>
      </c>
      <c r="P24" s="16" t="s">
        <v>31</v>
      </c>
      <c r="Q24" s="16" t="s">
        <v>31</v>
      </c>
      <c r="R24" s="16" t="s">
        <v>31</v>
      </c>
      <c r="S24" s="16" t="s">
        <v>31</v>
      </c>
      <c r="T24" s="16" t="s">
        <v>31</v>
      </c>
      <c r="U24" s="17">
        <v>44344</v>
      </c>
      <c r="V24" s="18" t="s">
        <v>32</v>
      </c>
      <c r="W24" s="25"/>
      <c r="X24" s="49">
        <v>38842</v>
      </c>
      <c r="Y24" s="27"/>
      <c r="Z24" s="27"/>
    </row>
    <row r="25" spans="1:26" ht="15" x14ac:dyDescent="0.25">
      <c r="A25" s="10">
        <f>IF(Tabela32356765689[[#This Row],[Typ funduszu]]="","",MAX(A23:A24)+1)</f>
        <v>19</v>
      </c>
      <c r="B25" s="11" t="s">
        <v>98</v>
      </c>
      <c r="C25" s="11" t="s">
        <v>99</v>
      </c>
      <c r="D25" s="11" t="s">
        <v>100</v>
      </c>
      <c r="E25" s="12" t="s">
        <v>75</v>
      </c>
      <c r="F25" s="13" t="s">
        <v>76</v>
      </c>
      <c r="G25" s="48">
        <v>1.4499999999999999E-2</v>
      </c>
      <c r="H25" s="21">
        <v>44603</v>
      </c>
      <c r="I25" s="21" t="s">
        <v>34</v>
      </c>
      <c r="J25" s="18"/>
      <c r="K25" s="50">
        <v>1.7000000000000001E-2</v>
      </c>
      <c r="L25" s="14">
        <v>1.7000000000000001E-2</v>
      </c>
      <c r="M25" s="16" t="s">
        <v>31</v>
      </c>
      <c r="N25" s="16" t="s">
        <v>31</v>
      </c>
      <c r="O25" s="16" t="s">
        <v>31</v>
      </c>
      <c r="P25" s="16" t="s">
        <v>31</v>
      </c>
      <c r="Q25" s="16" t="s">
        <v>31</v>
      </c>
      <c r="R25" s="16" t="s">
        <v>31</v>
      </c>
      <c r="S25" s="16" t="s">
        <v>31</v>
      </c>
      <c r="T25" s="16" t="s">
        <v>31</v>
      </c>
      <c r="U25" s="17">
        <v>44344</v>
      </c>
      <c r="V25" s="18" t="s">
        <v>32</v>
      </c>
      <c r="W25" s="25"/>
      <c r="X25" s="49">
        <v>42501</v>
      </c>
      <c r="Y25" s="23"/>
      <c r="Z25" s="23"/>
    </row>
    <row r="26" spans="1:26" ht="15" x14ac:dyDescent="0.25">
      <c r="A26" s="10">
        <f>IF(Tabela32356765689[[#This Row],[Typ funduszu]]="","",MAX(A24:A25)+1)</f>
        <v>20</v>
      </c>
      <c r="B26" s="11" t="s">
        <v>101</v>
      </c>
      <c r="C26" s="11" t="s">
        <v>102</v>
      </c>
      <c r="D26" s="11" t="s">
        <v>103</v>
      </c>
      <c r="E26" s="12" t="s">
        <v>75</v>
      </c>
      <c r="F26" s="13" t="s">
        <v>76</v>
      </c>
      <c r="G26" s="48">
        <v>2.3199999999999998E-2</v>
      </c>
      <c r="H26" s="21">
        <v>44603</v>
      </c>
      <c r="I26" s="21" t="s">
        <v>34</v>
      </c>
      <c r="J26" s="18"/>
      <c r="K26" s="50">
        <v>0.02</v>
      </c>
      <c r="L26" s="14">
        <v>0.02</v>
      </c>
      <c r="M26" s="16" t="s">
        <v>31</v>
      </c>
      <c r="N26" s="16" t="s">
        <v>31</v>
      </c>
      <c r="O26" s="16" t="s">
        <v>31</v>
      </c>
      <c r="P26" s="16" t="s">
        <v>31</v>
      </c>
      <c r="Q26" s="16" t="s">
        <v>31</v>
      </c>
      <c r="R26" s="16" t="s">
        <v>31</v>
      </c>
      <c r="S26" s="16" t="s">
        <v>31</v>
      </c>
      <c r="T26" s="16" t="s">
        <v>31</v>
      </c>
      <c r="U26" s="17">
        <v>44344</v>
      </c>
      <c r="V26" s="18" t="s">
        <v>32</v>
      </c>
      <c r="W26" s="25"/>
      <c r="X26" s="49">
        <v>41829</v>
      </c>
      <c r="Y26" s="23"/>
      <c r="Z26" s="23"/>
    </row>
    <row r="27" spans="1:26" ht="15" x14ac:dyDescent="0.25">
      <c r="A27" s="10">
        <f>IF(Tabela32356765689[[#This Row],[Typ funduszu]]="","",MAX(A25:A26)+1)</f>
        <v>21</v>
      </c>
      <c r="B27" s="11" t="s">
        <v>104</v>
      </c>
      <c r="C27" s="11" t="s">
        <v>105</v>
      </c>
      <c r="D27" s="11" t="s">
        <v>106</v>
      </c>
      <c r="E27" s="12" t="s">
        <v>75</v>
      </c>
      <c r="F27" s="13" t="s">
        <v>76</v>
      </c>
      <c r="G27" s="48">
        <v>2.3700000000000002E-2</v>
      </c>
      <c r="H27" s="21">
        <v>44603</v>
      </c>
      <c r="I27" s="21" t="s">
        <v>34</v>
      </c>
      <c r="J27" s="18"/>
      <c r="K27" s="50">
        <v>0.02</v>
      </c>
      <c r="L27" s="14">
        <v>0.02</v>
      </c>
      <c r="M27" s="16" t="s">
        <v>31</v>
      </c>
      <c r="N27" s="16" t="s">
        <v>31</v>
      </c>
      <c r="O27" s="16" t="s">
        <v>31</v>
      </c>
      <c r="P27" s="16" t="s">
        <v>31</v>
      </c>
      <c r="Q27" s="16" t="s">
        <v>31</v>
      </c>
      <c r="R27" s="16" t="s">
        <v>31</v>
      </c>
      <c r="S27" s="16" t="s">
        <v>31</v>
      </c>
      <c r="T27" s="16" t="s">
        <v>31</v>
      </c>
      <c r="U27" s="17">
        <v>44344</v>
      </c>
      <c r="V27" s="18" t="s">
        <v>32</v>
      </c>
      <c r="W27" s="25"/>
      <c r="X27" s="49">
        <v>39378</v>
      </c>
      <c r="Y27" s="23"/>
      <c r="Z27" s="23"/>
    </row>
    <row r="28" spans="1:26" ht="15" x14ac:dyDescent="0.25">
      <c r="A28" s="10">
        <f>IF(Tabela32356765689[[#This Row],[Typ funduszu]]="","",MAX(A26:A27)+1)</f>
        <v>22</v>
      </c>
      <c r="B28" s="11" t="s">
        <v>107</v>
      </c>
      <c r="C28" s="11" t="s">
        <v>108</v>
      </c>
      <c r="D28" s="11" t="s">
        <v>109</v>
      </c>
      <c r="E28" s="12" t="s">
        <v>75</v>
      </c>
      <c r="F28" s="13" t="s">
        <v>76</v>
      </c>
      <c r="G28" s="48">
        <v>6.7000000000000002E-3</v>
      </c>
      <c r="H28" s="21">
        <v>44682</v>
      </c>
      <c r="I28" s="22" t="s">
        <v>34</v>
      </c>
      <c r="J28" s="18"/>
      <c r="K28" s="50">
        <v>0.01</v>
      </c>
      <c r="L28" s="14">
        <v>0.01</v>
      </c>
      <c r="M28" s="16" t="s">
        <v>31</v>
      </c>
      <c r="N28" s="16" t="s">
        <v>31</v>
      </c>
      <c r="O28" s="16" t="s">
        <v>31</v>
      </c>
      <c r="P28" s="16" t="s">
        <v>31</v>
      </c>
      <c r="Q28" s="16" t="s">
        <v>31</v>
      </c>
      <c r="R28" s="16" t="s">
        <v>31</v>
      </c>
      <c r="S28" s="16" t="s">
        <v>31</v>
      </c>
      <c r="T28" s="16" t="s">
        <v>31</v>
      </c>
      <c r="U28" s="17">
        <v>44344</v>
      </c>
      <c r="V28" s="18" t="s">
        <v>32</v>
      </c>
      <c r="W28" s="25"/>
      <c r="X28" s="49">
        <v>40164</v>
      </c>
      <c r="Y28" s="23"/>
      <c r="Z28" s="23"/>
    </row>
    <row r="29" spans="1:26" ht="15" x14ac:dyDescent="0.25">
      <c r="A29" s="10">
        <f>IF(Tabela32356765689[[#This Row],[Typ funduszu]]="","",MAX(A27:A28)+1)</f>
        <v>23</v>
      </c>
      <c r="B29" s="11" t="s">
        <v>110</v>
      </c>
      <c r="C29" s="11" t="s">
        <v>111</v>
      </c>
      <c r="D29" s="11" t="s">
        <v>112</v>
      </c>
      <c r="E29" s="12" t="s">
        <v>75</v>
      </c>
      <c r="F29" s="13" t="s">
        <v>76</v>
      </c>
      <c r="G29" s="48">
        <v>2.1800000000000003E-2</v>
      </c>
      <c r="H29" s="21">
        <v>44603</v>
      </c>
      <c r="I29" s="21" t="s">
        <v>34</v>
      </c>
      <c r="J29" s="18"/>
      <c r="K29" s="50">
        <v>2.3E-2</v>
      </c>
      <c r="L29" s="14">
        <v>2.3E-2</v>
      </c>
      <c r="M29" s="16" t="s">
        <v>31</v>
      </c>
      <c r="N29" s="16" t="s">
        <v>31</v>
      </c>
      <c r="O29" s="16" t="s">
        <v>31</v>
      </c>
      <c r="P29" s="16" t="s">
        <v>31</v>
      </c>
      <c r="Q29" s="16" t="s">
        <v>31</v>
      </c>
      <c r="R29" s="16" t="s">
        <v>31</v>
      </c>
      <c r="S29" s="16" t="s">
        <v>31</v>
      </c>
      <c r="T29" s="16" t="s">
        <v>31</v>
      </c>
      <c r="U29" s="17">
        <v>44344</v>
      </c>
      <c r="V29" s="18" t="s">
        <v>32</v>
      </c>
      <c r="W29" s="25"/>
      <c r="X29" s="49">
        <v>39644</v>
      </c>
      <c r="Y29" s="23"/>
      <c r="Z29" s="23"/>
    </row>
    <row r="30" spans="1:26" ht="15" hidden="1" x14ac:dyDescent="0.25">
      <c r="A30" s="10" t="str">
        <f>IF(Tabela32356765689[[#This Row],[Typ funduszu]]="","",MAX(A28:A29)+1)</f>
        <v/>
      </c>
      <c r="B30" s="11" t="s">
        <v>113</v>
      </c>
      <c r="C30" s="11" t="s">
        <v>114</v>
      </c>
      <c r="D30" s="11" t="s">
        <v>115</v>
      </c>
      <c r="E30" s="94" t="s">
        <v>304</v>
      </c>
      <c r="F30" s="13"/>
      <c r="G30" s="48"/>
      <c r="H30" s="21"/>
      <c r="I30" s="21"/>
      <c r="J30" s="18"/>
      <c r="K30" s="50"/>
      <c r="L30" s="14"/>
      <c r="M30" s="16"/>
      <c r="N30" s="16"/>
      <c r="O30" s="16"/>
      <c r="P30" s="16"/>
      <c r="Q30" s="16"/>
      <c r="R30" s="16"/>
      <c r="S30" s="16"/>
      <c r="T30" s="16"/>
      <c r="U30" s="17"/>
      <c r="V30" s="18"/>
      <c r="W30" s="25"/>
      <c r="X30" s="49"/>
      <c r="Y30" s="23"/>
      <c r="Z30" s="23"/>
    </row>
    <row r="31" spans="1:26" ht="15" x14ac:dyDescent="0.25">
      <c r="A31" s="10">
        <f>IF(Tabela32356765689[[#This Row],[Typ funduszu]]="","",MAX(A29:A30)+1)</f>
        <v>24</v>
      </c>
      <c r="B31" s="11" t="s">
        <v>116</v>
      </c>
      <c r="C31" s="11" t="s">
        <v>117</v>
      </c>
      <c r="D31" s="11" t="s">
        <v>118</v>
      </c>
      <c r="E31" s="12" t="s">
        <v>75</v>
      </c>
      <c r="F31" s="13" t="s">
        <v>76</v>
      </c>
      <c r="G31" s="48">
        <v>2.4900000000000002E-2</v>
      </c>
      <c r="H31" s="21">
        <v>44603</v>
      </c>
      <c r="I31" s="21" t="s">
        <v>34</v>
      </c>
      <c r="J31" s="18"/>
      <c r="K31" s="50">
        <v>2.5999999999999999E-2</v>
      </c>
      <c r="L31" s="14">
        <v>2.5999999999999999E-2</v>
      </c>
      <c r="M31" s="16" t="s">
        <v>31</v>
      </c>
      <c r="N31" s="16" t="s">
        <v>31</v>
      </c>
      <c r="O31" s="16" t="s">
        <v>31</v>
      </c>
      <c r="P31" s="16" t="s">
        <v>31</v>
      </c>
      <c r="Q31" s="16" t="s">
        <v>31</v>
      </c>
      <c r="R31" s="16" t="s">
        <v>31</v>
      </c>
      <c r="S31" s="16" t="s">
        <v>31</v>
      </c>
      <c r="T31" s="16" t="s">
        <v>31</v>
      </c>
      <c r="U31" s="17">
        <v>44344</v>
      </c>
      <c r="V31" s="18" t="s">
        <v>32</v>
      </c>
      <c r="W31" s="25"/>
      <c r="X31" s="49">
        <v>41598</v>
      </c>
      <c r="Y31" s="23"/>
      <c r="Z31" s="23"/>
    </row>
    <row r="32" spans="1:26" ht="15" x14ac:dyDescent="0.25">
      <c r="A32" s="10">
        <f>IF(Tabela32356765689[[#This Row],[Typ funduszu]]="","",MAX(A30:A31)+1)</f>
        <v>25</v>
      </c>
      <c r="B32" s="11" t="s">
        <v>119</v>
      </c>
      <c r="C32" s="11" t="s">
        <v>120</v>
      </c>
      <c r="D32" s="11" t="s">
        <v>121</v>
      </c>
      <c r="E32" s="12" t="s">
        <v>75</v>
      </c>
      <c r="F32" s="13" t="s">
        <v>76</v>
      </c>
      <c r="G32" s="48">
        <v>8.0999999999999996E-3</v>
      </c>
      <c r="H32" s="21">
        <v>44682</v>
      </c>
      <c r="I32" s="22" t="s">
        <v>34</v>
      </c>
      <c r="J32" s="18"/>
      <c r="K32" s="50">
        <v>8.9999999999999993E-3</v>
      </c>
      <c r="L32" s="14">
        <v>8.9999999999999993E-3</v>
      </c>
      <c r="M32" s="16" t="s">
        <v>31</v>
      </c>
      <c r="N32" s="16" t="s">
        <v>31</v>
      </c>
      <c r="O32" s="16" t="s">
        <v>31</v>
      </c>
      <c r="P32" s="16" t="s">
        <v>31</v>
      </c>
      <c r="Q32" s="16" t="s">
        <v>31</v>
      </c>
      <c r="R32" s="16" t="s">
        <v>31</v>
      </c>
      <c r="S32" s="16" t="s">
        <v>31</v>
      </c>
      <c r="T32" s="16" t="s">
        <v>31</v>
      </c>
      <c r="U32" s="17">
        <v>44344</v>
      </c>
      <c r="V32" s="18" t="s">
        <v>32</v>
      </c>
      <c r="W32" s="25"/>
      <c r="X32" s="49">
        <v>43796</v>
      </c>
      <c r="Y32" s="27"/>
      <c r="Z32" s="27"/>
    </row>
    <row r="33" spans="1:26" ht="15" x14ac:dyDescent="0.25">
      <c r="A33" s="10">
        <f>IF(Tabela32356765689[[#This Row],[Typ funduszu]]="","",MAX(A31:A32)+1)</f>
        <v>26</v>
      </c>
      <c r="B33" s="11" t="s">
        <v>122</v>
      </c>
      <c r="C33" s="11" t="s">
        <v>123</v>
      </c>
      <c r="D33" s="11" t="s">
        <v>124</v>
      </c>
      <c r="E33" s="12" t="s">
        <v>75</v>
      </c>
      <c r="F33" s="13" t="s">
        <v>76</v>
      </c>
      <c r="G33" s="48">
        <v>1.26E-2</v>
      </c>
      <c r="H33" s="21">
        <v>44682</v>
      </c>
      <c r="I33" s="21"/>
      <c r="J33" s="18"/>
      <c r="K33" s="51" t="s">
        <v>31</v>
      </c>
      <c r="L33" s="16" t="s">
        <v>31</v>
      </c>
      <c r="M33" s="16" t="s">
        <v>31</v>
      </c>
      <c r="N33" s="16" t="s">
        <v>31</v>
      </c>
      <c r="O33" s="16" t="s">
        <v>31</v>
      </c>
      <c r="P33" s="16" t="s">
        <v>31</v>
      </c>
      <c r="Q33" s="16" t="s">
        <v>31</v>
      </c>
      <c r="R33" s="16" t="s">
        <v>31</v>
      </c>
      <c r="S33" s="16" t="s">
        <v>31</v>
      </c>
      <c r="T33" s="16" t="s">
        <v>31</v>
      </c>
      <c r="U33" s="14"/>
      <c r="V33" s="18" t="s">
        <v>293</v>
      </c>
      <c r="W33" s="25"/>
      <c r="X33" s="49">
        <v>44028</v>
      </c>
      <c r="Y33" s="27"/>
      <c r="Z33" s="27"/>
    </row>
    <row r="34" spans="1:26" ht="15" x14ac:dyDescent="0.25">
      <c r="A34" s="10">
        <f>IF(Tabela32356765689[[#This Row],[Typ funduszu]]="","",MAX(A32:A33)+1)</f>
        <v>27</v>
      </c>
      <c r="B34" s="11" t="s">
        <v>127</v>
      </c>
      <c r="C34" s="11" t="s">
        <v>128</v>
      </c>
      <c r="D34" s="11" t="s">
        <v>129</v>
      </c>
      <c r="E34" s="12" t="s">
        <v>75</v>
      </c>
      <c r="F34" s="13" t="s">
        <v>76</v>
      </c>
      <c r="G34" s="48">
        <v>0.02</v>
      </c>
      <c r="H34" s="21">
        <v>44603</v>
      </c>
      <c r="I34" s="22" t="s">
        <v>278</v>
      </c>
      <c r="J34" s="18" t="s">
        <v>126</v>
      </c>
      <c r="K34" s="52" t="s">
        <v>31</v>
      </c>
      <c r="L34" s="16" t="s">
        <v>31</v>
      </c>
      <c r="M34" s="16" t="s">
        <v>31</v>
      </c>
      <c r="N34" s="16" t="s">
        <v>31</v>
      </c>
      <c r="O34" s="16" t="s">
        <v>31</v>
      </c>
      <c r="P34" s="16" t="s">
        <v>31</v>
      </c>
      <c r="Q34" s="16" t="s">
        <v>31</v>
      </c>
      <c r="R34" s="16" t="s">
        <v>31</v>
      </c>
      <c r="S34" s="16" t="s">
        <v>31</v>
      </c>
      <c r="T34" s="16" t="s">
        <v>31</v>
      </c>
      <c r="U34" s="29"/>
      <c r="V34" s="18" t="s">
        <v>130</v>
      </c>
      <c r="W34" s="24"/>
      <c r="X34" s="49">
        <v>44384</v>
      </c>
      <c r="Y34" s="27"/>
      <c r="Z34" s="27"/>
    </row>
    <row r="35" spans="1:26" ht="15" x14ac:dyDescent="0.25">
      <c r="A35" s="10">
        <f>IF(Tabela32356765689[[#This Row],[Typ funduszu]]="","",MAX(A33:A34)+1)</f>
        <v>28</v>
      </c>
      <c r="B35" s="11" t="s">
        <v>131</v>
      </c>
      <c r="C35" s="11" t="s">
        <v>132</v>
      </c>
      <c r="D35" s="11" t="s">
        <v>133</v>
      </c>
      <c r="E35" s="12" t="s">
        <v>134</v>
      </c>
      <c r="F35" s="13" t="s">
        <v>76</v>
      </c>
      <c r="G35" s="48">
        <v>1.4199999999999999E-2</v>
      </c>
      <c r="H35" s="21">
        <v>44603</v>
      </c>
      <c r="I35" s="21" t="s">
        <v>34</v>
      </c>
      <c r="J35" s="18"/>
      <c r="K35" s="50">
        <v>3.1E-2</v>
      </c>
      <c r="L35" s="14">
        <v>3.1E-2</v>
      </c>
      <c r="M35" s="16" t="s">
        <v>31</v>
      </c>
      <c r="N35" s="16" t="s">
        <v>31</v>
      </c>
      <c r="O35" s="16" t="s">
        <v>31</v>
      </c>
      <c r="P35" s="16" t="s">
        <v>31</v>
      </c>
      <c r="Q35" s="16" t="s">
        <v>31</v>
      </c>
      <c r="R35" s="16" t="s">
        <v>31</v>
      </c>
      <c r="S35" s="16" t="s">
        <v>31</v>
      </c>
      <c r="T35" s="16" t="s">
        <v>31</v>
      </c>
      <c r="U35" s="17">
        <v>44344</v>
      </c>
      <c r="V35" s="18" t="s">
        <v>32</v>
      </c>
      <c r="W35" s="25"/>
      <c r="X35" s="49">
        <v>40780</v>
      </c>
      <c r="Y35" s="23"/>
      <c r="Z35" s="23"/>
    </row>
    <row r="36" spans="1:26" ht="15" x14ac:dyDescent="0.25">
      <c r="A36" s="10">
        <f>IF(Tabela32356765689[[#This Row],[Typ funduszu]]="","",MAX(A34:A35)+1)</f>
        <v>29</v>
      </c>
      <c r="B36" s="11" t="s">
        <v>135</v>
      </c>
      <c r="C36" s="11" t="s">
        <v>136</v>
      </c>
      <c r="D36" s="11" t="s">
        <v>137</v>
      </c>
      <c r="E36" s="12" t="s">
        <v>134</v>
      </c>
      <c r="F36" s="13" t="s">
        <v>76</v>
      </c>
      <c r="G36" s="48">
        <v>2.2700000000000001E-2</v>
      </c>
      <c r="H36" s="21">
        <v>44603</v>
      </c>
      <c r="I36" s="21" t="s">
        <v>34</v>
      </c>
      <c r="J36" s="18"/>
      <c r="K36" s="50">
        <v>2.5999999999999999E-2</v>
      </c>
      <c r="L36" s="14">
        <v>2.5999999999999999E-2</v>
      </c>
      <c r="M36" s="16" t="s">
        <v>31</v>
      </c>
      <c r="N36" s="16" t="s">
        <v>31</v>
      </c>
      <c r="O36" s="16" t="s">
        <v>31</v>
      </c>
      <c r="P36" s="16" t="s">
        <v>31</v>
      </c>
      <c r="Q36" s="16" t="s">
        <v>31</v>
      </c>
      <c r="R36" s="16" t="s">
        <v>31</v>
      </c>
      <c r="S36" s="16" t="s">
        <v>31</v>
      </c>
      <c r="T36" s="16" t="s">
        <v>31</v>
      </c>
      <c r="U36" s="17">
        <v>44344</v>
      </c>
      <c r="V36" s="18" t="s">
        <v>32</v>
      </c>
      <c r="W36" s="25"/>
      <c r="X36" s="49">
        <v>39738</v>
      </c>
      <c r="Y36" s="23"/>
      <c r="Z36" s="23"/>
    </row>
    <row r="37" spans="1:26" ht="15" x14ac:dyDescent="0.25">
      <c r="A37" s="10">
        <f>IF(Tabela32356765689[[#This Row],[Typ funduszu]]="","",MAX(A35:A36)+1)</f>
        <v>30</v>
      </c>
      <c r="B37" s="11" t="s">
        <v>138</v>
      </c>
      <c r="C37" s="11" t="s">
        <v>139</v>
      </c>
      <c r="D37" s="11" t="s">
        <v>140</v>
      </c>
      <c r="E37" s="12" t="s">
        <v>134</v>
      </c>
      <c r="F37" s="13" t="s">
        <v>76</v>
      </c>
      <c r="G37" s="48">
        <v>2.3799999999999998E-2</v>
      </c>
      <c r="H37" s="21">
        <v>44603</v>
      </c>
      <c r="I37" s="21" t="s">
        <v>34</v>
      </c>
      <c r="J37" s="18"/>
      <c r="K37" s="50">
        <v>2.7E-2</v>
      </c>
      <c r="L37" s="14">
        <v>2.7E-2</v>
      </c>
      <c r="M37" s="16" t="s">
        <v>31</v>
      </c>
      <c r="N37" s="16" t="s">
        <v>31</v>
      </c>
      <c r="O37" s="16" t="s">
        <v>31</v>
      </c>
      <c r="P37" s="16" t="s">
        <v>31</v>
      </c>
      <c r="Q37" s="16" t="s">
        <v>31</v>
      </c>
      <c r="R37" s="16" t="s">
        <v>31</v>
      </c>
      <c r="S37" s="16" t="s">
        <v>31</v>
      </c>
      <c r="T37" s="16" t="s">
        <v>31</v>
      </c>
      <c r="U37" s="17">
        <v>44344</v>
      </c>
      <c r="V37" s="18" t="s">
        <v>32</v>
      </c>
      <c r="W37" s="25"/>
      <c r="X37" s="49">
        <v>42774</v>
      </c>
      <c r="Y37" s="23"/>
      <c r="Z37" s="23"/>
    </row>
    <row r="38" spans="1:26" ht="15" x14ac:dyDescent="0.25">
      <c r="A38" s="10">
        <f>IF(Tabela32356765689[[#This Row],[Typ funduszu]]="","",MAX(A36:A37)+1)</f>
        <v>31</v>
      </c>
      <c r="B38" s="11" t="s">
        <v>141</v>
      </c>
      <c r="C38" s="11" t="s">
        <v>142</v>
      </c>
      <c r="D38" s="11" t="s">
        <v>143</v>
      </c>
      <c r="E38" s="12" t="s">
        <v>134</v>
      </c>
      <c r="F38" s="13" t="s">
        <v>76</v>
      </c>
      <c r="G38" s="48">
        <v>2.2100000000000002E-2</v>
      </c>
      <c r="H38" s="21">
        <v>44603</v>
      </c>
      <c r="I38" s="21" t="s">
        <v>34</v>
      </c>
      <c r="J38" s="18"/>
      <c r="K38" s="50">
        <v>2.1000000000000001E-2</v>
      </c>
      <c r="L38" s="14">
        <v>2.1000000000000001E-2</v>
      </c>
      <c r="M38" s="16" t="s">
        <v>31</v>
      </c>
      <c r="N38" s="16" t="s">
        <v>31</v>
      </c>
      <c r="O38" s="16" t="s">
        <v>31</v>
      </c>
      <c r="P38" s="16" t="s">
        <v>31</v>
      </c>
      <c r="Q38" s="16" t="s">
        <v>31</v>
      </c>
      <c r="R38" s="16" t="s">
        <v>31</v>
      </c>
      <c r="S38" s="16" t="s">
        <v>31</v>
      </c>
      <c r="T38" s="16" t="s">
        <v>31</v>
      </c>
      <c r="U38" s="17">
        <v>44344</v>
      </c>
      <c r="V38" s="18" t="s">
        <v>32</v>
      </c>
      <c r="W38" s="25"/>
      <c r="X38" s="49">
        <v>42263</v>
      </c>
      <c r="Y38" s="23"/>
      <c r="Z38" s="23"/>
    </row>
    <row r="39" spans="1:26" ht="15" x14ac:dyDescent="0.25">
      <c r="A39" s="10">
        <f>IF(Tabela32356765689[[#This Row],[Typ funduszu]]="","",MAX(A37:A38)+1)</f>
        <v>32</v>
      </c>
      <c r="B39" s="11" t="s">
        <v>144</v>
      </c>
      <c r="C39" s="11" t="s">
        <v>145</v>
      </c>
      <c r="D39" s="11" t="s">
        <v>146</v>
      </c>
      <c r="E39" s="12" t="s">
        <v>134</v>
      </c>
      <c r="F39" s="13" t="s">
        <v>76</v>
      </c>
      <c r="G39" s="48">
        <v>1.4199999999999999E-2</v>
      </c>
      <c r="H39" s="21">
        <v>44603</v>
      </c>
      <c r="I39" s="21" t="s">
        <v>34</v>
      </c>
      <c r="J39" s="18"/>
      <c r="K39" s="50">
        <v>1.7000000000000001E-2</v>
      </c>
      <c r="L39" s="14">
        <v>1.7000000000000001E-2</v>
      </c>
      <c r="M39" s="16" t="s">
        <v>31</v>
      </c>
      <c r="N39" s="16" t="s">
        <v>31</v>
      </c>
      <c r="O39" s="16" t="s">
        <v>31</v>
      </c>
      <c r="P39" s="16" t="s">
        <v>31</v>
      </c>
      <c r="Q39" s="16" t="s">
        <v>31</v>
      </c>
      <c r="R39" s="16" t="s">
        <v>31</v>
      </c>
      <c r="S39" s="16" t="s">
        <v>31</v>
      </c>
      <c r="T39" s="16" t="s">
        <v>31</v>
      </c>
      <c r="U39" s="17">
        <v>44344</v>
      </c>
      <c r="V39" s="18" t="s">
        <v>32</v>
      </c>
      <c r="W39" s="25"/>
      <c r="X39" s="49">
        <v>39925</v>
      </c>
      <c r="Y39" s="23"/>
      <c r="Z39" s="23"/>
    </row>
    <row r="40" spans="1:26" ht="15" x14ac:dyDescent="0.25">
      <c r="A40" s="10">
        <f>IF(Tabela32356765689[[#This Row],[Typ funduszu]]="","",MAX(A38:A39)+1)</f>
        <v>33</v>
      </c>
      <c r="B40" s="11" t="s">
        <v>147</v>
      </c>
      <c r="C40" s="11" t="s">
        <v>148</v>
      </c>
      <c r="D40" s="11" t="s">
        <v>149</v>
      </c>
      <c r="E40" s="12" t="s">
        <v>134</v>
      </c>
      <c r="F40" s="13" t="s">
        <v>76</v>
      </c>
      <c r="G40" s="48">
        <v>1.03E-2</v>
      </c>
      <c r="H40" s="21">
        <v>44603</v>
      </c>
      <c r="I40" s="21" t="s">
        <v>34</v>
      </c>
      <c r="J40" s="18"/>
      <c r="K40" s="50">
        <v>1.7000000000000001E-2</v>
      </c>
      <c r="L40" s="14">
        <v>1.7000000000000001E-2</v>
      </c>
      <c r="M40" s="16" t="s">
        <v>31</v>
      </c>
      <c r="N40" s="16" t="s">
        <v>31</v>
      </c>
      <c r="O40" s="16" t="s">
        <v>31</v>
      </c>
      <c r="P40" s="16" t="s">
        <v>31</v>
      </c>
      <c r="Q40" s="16" t="s">
        <v>31</v>
      </c>
      <c r="R40" s="16" t="s">
        <v>31</v>
      </c>
      <c r="S40" s="16" t="s">
        <v>31</v>
      </c>
      <c r="T40" s="16" t="s">
        <v>31</v>
      </c>
      <c r="U40" s="17">
        <v>44344</v>
      </c>
      <c r="V40" s="18" t="s">
        <v>32</v>
      </c>
      <c r="W40" s="25"/>
      <c r="X40" s="49">
        <v>40921</v>
      </c>
      <c r="Y40" s="23"/>
      <c r="Z40" s="23"/>
    </row>
    <row r="41" spans="1:26" ht="15" x14ac:dyDescent="0.25">
      <c r="A41" s="10">
        <f>IF(Tabela32356765689[[#This Row],[Typ funduszu]]="","",MAX(A39:A40)+1)</f>
        <v>34</v>
      </c>
      <c r="B41" s="11" t="s">
        <v>150</v>
      </c>
      <c r="C41" s="11" t="s">
        <v>151</v>
      </c>
      <c r="D41" s="11" t="s">
        <v>152</v>
      </c>
      <c r="E41" s="12" t="s">
        <v>153</v>
      </c>
      <c r="F41" s="13" t="s">
        <v>30</v>
      </c>
      <c r="G41" s="48">
        <v>2.5600000000000001E-2</v>
      </c>
      <c r="H41" s="21">
        <v>44603</v>
      </c>
      <c r="I41" s="21" t="s">
        <v>34</v>
      </c>
      <c r="J41" s="18"/>
      <c r="K41" s="50">
        <v>0.03</v>
      </c>
      <c r="L41" s="14">
        <v>3.1E-2</v>
      </c>
      <c r="M41" s="16" t="s">
        <v>31</v>
      </c>
      <c r="N41" s="14">
        <v>2.9000000000000001E-2</v>
      </c>
      <c r="O41" s="16" t="s">
        <v>31</v>
      </c>
      <c r="P41" s="14">
        <v>2.1999999999999999E-2</v>
      </c>
      <c r="Q41" s="16" t="s">
        <v>31</v>
      </c>
      <c r="R41" s="16" t="s">
        <v>31</v>
      </c>
      <c r="S41" s="16" t="s">
        <v>31</v>
      </c>
      <c r="T41" s="16" t="s">
        <v>31</v>
      </c>
      <c r="U41" s="17">
        <v>44344</v>
      </c>
      <c r="V41" s="18" t="s">
        <v>32</v>
      </c>
      <c r="W41" s="25"/>
      <c r="X41" s="49">
        <v>36685</v>
      </c>
      <c r="Y41" s="27"/>
      <c r="Z41" s="27"/>
    </row>
    <row r="42" spans="1:26" ht="15" x14ac:dyDescent="0.25">
      <c r="A42" s="10">
        <f>IF(Tabela32356765689[[#This Row],[Typ funduszu]]="","",MAX(A40:A41)+1)</f>
        <v>35</v>
      </c>
      <c r="B42" s="11" t="s">
        <v>154</v>
      </c>
      <c r="C42" s="11" t="s">
        <v>155</v>
      </c>
      <c r="D42" s="11" t="s">
        <v>156</v>
      </c>
      <c r="E42" s="12" t="s">
        <v>153</v>
      </c>
      <c r="F42" s="13" t="s">
        <v>30</v>
      </c>
      <c r="G42" s="48">
        <v>2.5499999999999998E-2</v>
      </c>
      <c r="H42" s="21">
        <v>44603</v>
      </c>
      <c r="I42" s="21" t="s">
        <v>34</v>
      </c>
      <c r="J42" s="18"/>
      <c r="K42" s="50">
        <v>0.03</v>
      </c>
      <c r="L42" s="14">
        <v>3.1E-2</v>
      </c>
      <c r="M42" s="16" t="s">
        <v>31</v>
      </c>
      <c r="N42" s="16" t="s">
        <v>31</v>
      </c>
      <c r="O42" s="16" t="s">
        <v>31</v>
      </c>
      <c r="P42" s="14">
        <v>2.4E-2</v>
      </c>
      <c r="Q42" s="16" t="s">
        <v>31</v>
      </c>
      <c r="R42" s="16" t="s">
        <v>31</v>
      </c>
      <c r="S42" s="16" t="s">
        <v>31</v>
      </c>
      <c r="T42" s="16" t="s">
        <v>31</v>
      </c>
      <c r="U42" s="17">
        <v>44344</v>
      </c>
      <c r="V42" s="18" t="s">
        <v>32</v>
      </c>
      <c r="W42" s="25"/>
      <c r="X42" s="49">
        <v>38106</v>
      </c>
      <c r="Y42" s="27"/>
      <c r="Z42" s="27"/>
    </row>
    <row r="43" spans="1:26" ht="15" x14ac:dyDescent="0.25">
      <c r="A43" s="10">
        <f>IF(Tabela32356765689[[#This Row],[Typ funduszu]]="","",MAX(A41:A42)+1)</f>
        <v>36</v>
      </c>
      <c r="B43" s="11" t="s">
        <v>157</v>
      </c>
      <c r="C43" s="11" t="s">
        <v>158</v>
      </c>
      <c r="D43" s="11" t="s">
        <v>159</v>
      </c>
      <c r="E43" s="12" t="s">
        <v>153</v>
      </c>
      <c r="F43" s="13" t="s">
        <v>30</v>
      </c>
      <c r="G43" s="48">
        <v>2.35E-2</v>
      </c>
      <c r="H43" s="21">
        <v>44603</v>
      </c>
      <c r="I43" s="21" t="s">
        <v>34</v>
      </c>
      <c r="J43" s="18"/>
      <c r="K43" s="50">
        <v>2.3E-2</v>
      </c>
      <c r="L43" s="14">
        <v>2.3E-2</v>
      </c>
      <c r="M43" s="16" t="s">
        <v>31</v>
      </c>
      <c r="N43" s="16" t="s">
        <v>31</v>
      </c>
      <c r="O43" s="16" t="s">
        <v>31</v>
      </c>
      <c r="P43" s="14">
        <v>2.3E-2</v>
      </c>
      <c r="Q43" s="16" t="s">
        <v>31</v>
      </c>
      <c r="R43" s="16" t="s">
        <v>31</v>
      </c>
      <c r="S43" s="16" t="s">
        <v>31</v>
      </c>
      <c r="T43" s="16" t="s">
        <v>31</v>
      </c>
      <c r="U43" s="17">
        <v>44344</v>
      </c>
      <c r="V43" s="18" t="s">
        <v>32</v>
      </c>
      <c r="W43" s="25"/>
      <c r="X43" s="49">
        <v>37378</v>
      </c>
      <c r="Y43" s="27"/>
      <c r="Z43" s="27"/>
    </row>
    <row r="44" spans="1:26" ht="15" x14ac:dyDescent="0.25">
      <c r="A44" s="10">
        <f>IF(Tabela32356765689[[#This Row],[Typ funduszu]]="","",MAX(A42:A43)+1)</f>
        <v>37</v>
      </c>
      <c r="B44" s="11" t="s">
        <v>160</v>
      </c>
      <c r="C44" s="11" t="s">
        <v>161</v>
      </c>
      <c r="D44" s="11" t="s">
        <v>162</v>
      </c>
      <c r="E44" s="12" t="s">
        <v>153</v>
      </c>
      <c r="F44" s="13" t="s">
        <v>30</v>
      </c>
      <c r="G44" s="48">
        <v>1.43E-2</v>
      </c>
      <c r="H44" s="21">
        <v>44603</v>
      </c>
      <c r="I44" s="21" t="s">
        <v>34</v>
      </c>
      <c r="J44" s="18"/>
      <c r="K44" s="50">
        <v>1.6E-2</v>
      </c>
      <c r="L44" s="14">
        <v>1.6E-2</v>
      </c>
      <c r="M44" s="16" t="s">
        <v>31</v>
      </c>
      <c r="N44" s="16" t="s">
        <v>31</v>
      </c>
      <c r="O44" s="16" t="s">
        <v>31</v>
      </c>
      <c r="P44" s="14">
        <v>1.6E-2</v>
      </c>
      <c r="Q44" s="16" t="s">
        <v>31</v>
      </c>
      <c r="R44" s="16" t="s">
        <v>31</v>
      </c>
      <c r="S44" s="16" t="s">
        <v>31</v>
      </c>
      <c r="T44" s="16" t="s">
        <v>31</v>
      </c>
      <c r="U44" s="17">
        <v>44344</v>
      </c>
      <c r="V44" s="18" t="s">
        <v>32</v>
      </c>
      <c r="W44" s="25"/>
      <c r="X44" s="49">
        <v>37778</v>
      </c>
      <c r="Y44" s="27"/>
      <c r="Z44" s="27"/>
    </row>
    <row r="45" spans="1:26" ht="15" x14ac:dyDescent="0.25">
      <c r="A45" s="10">
        <f>IF(Tabela32356765689[[#This Row],[Typ funduszu]]="","",MAX(A43:A44)+1)</f>
        <v>38</v>
      </c>
      <c r="B45" s="11" t="s">
        <v>163</v>
      </c>
      <c r="C45" s="11" t="s">
        <v>164</v>
      </c>
      <c r="D45" s="11" t="s">
        <v>165</v>
      </c>
      <c r="E45" s="12" t="s">
        <v>153</v>
      </c>
      <c r="F45" s="13" t="s">
        <v>30</v>
      </c>
      <c r="G45" s="48">
        <v>2.2499999999999999E-2</v>
      </c>
      <c r="H45" s="21">
        <v>44603</v>
      </c>
      <c r="I45" s="21" t="s">
        <v>34</v>
      </c>
      <c r="J45" s="18"/>
      <c r="K45" s="50">
        <v>2.5000000000000001E-2</v>
      </c>
      <c r="L45" s="14">
        <v>2.5000000000000001E-2</v>
      </c>
      <c r="M45" s="16" t="s">
        <v>31</v>
      </c>
      <c r="N45" s="16">
        <v>2.5000000000000001E-2</v>
      </c>
      <c r="O45" s="16" t="s">
        <v>31</v>
      </c>
      <c r="P45" s="16">
        <v>2.1000000000000001E-2</v>
      </c>
      <c r="Q45" s="16" t="s">
        <v>31</v>
      </c>
      <c r="R45" s="16" t="s">
        <v>31</v>
      </c>
      <c r="S45" s="16" t="s">
        <v>31</v>
      </c>
      <c r="T45" s="16" t="s">
        <v>31</v>
      </c>
      <c r="U45" s="17">
        <v>44344</v>
      </c>
      <c r="V45" s="18" t="s">
        <v>32</v>
      </c>
      <c r="W45" s="25"/>
      <c r="X45" s="49">
        <v>38558</v>
      </c>
      <c r="Y45" s="27"/>
      <c r="Z45" s="27"/>
    </row>
    <row r="46" spans="1:26" ht="15" x14ac:dyDescent="0.25">
      <c r="A46" s="10">
        <f>IF(Tabela32356765689[[#This Row],[Typ funduszu]]="","",MAX(A44:A45)+1)</f>
        <v>39</v>
      </c>
      <c r="B46" s="11" t="s">
        <v>166</v>
      </c>
      <c r="C46" s="11" t="s">
        <v>167</v>
      </c>
      <c r="D46" s="11" t="s">
        <v>168</v>
      </c>
      <c r="E46" s="12" t="s">
        <v>169</v>
      </c>
      <c r="F46" s="13" t="s">
        <v>76</v>
      </c>
      <c r="G46" s="48">
        <v>2.5000000000000001E-3</v>
      </c>
      <c r="H46" s="21">
        <v>44652</v>
      </c>
      <c r="I46" s="22" t="s">
        <v>34</v>
      </c>
      <c r="J46" s="21"/>
      <c r="K46" s="50">
        <v>0</v>
      </c>
      <c r="L46" s="14"/>
      <c r="M46" s="14"/>
      <c r="N46" s="14"/>
      <c r="O46" s="16"/>
      <c r="P46" s="14"/>
      <c r="Q46" s="14"/>
      <c r="R46" s="14"/>
      <c r="S46" s="14"/>
      <c r="T46" s="14"/>
      <c r="U46" s="17">
        <v>44344</v>
      </c>
      <c r="V46" s="18" t="s">
        <v>32</v>
      </c>
      <c r="W46" s="25"/>
      <c r="X46" s="49">
        <v>43812</v>
      </c>
      <c r="Y46" s="27"/>
      <c r="Z46" s="27"/>
    </row>
    <row r="47" spans="1:26" ht="15" x14ac:dyDescent="0.25">
      <c r="A47" s="10">
        <f>IF(Tabela32356765689[[#This Row],[Typ funduszu]]="","",MAX(A45:A46)+1)</f>
        <v>40</v>
      </c>
      <c r="B47" s="11" t="s">
        <v>170</v>
      </c>
      <c r="C47" s="11" t="s">
        <v>171</v>
      </c>
      <c r="D47" s="11" t="s">
        <v>172</v>
      </c>
      <c r="E47" s="12" t="s">
        <v>169</v>
      </c>
      <c r="F47" s="13" t="s">
        <v>76</v>
      </c>
      <c r="G47" s="48">
        <v>3.5999999999999999E-3</v>
      </c>
      <c r="H47" s="21">
        <v>44652</v>
      </c>
      <c r="I47" s="22" t="s">
        <v>34</v>
      </c>
      <c r="J47" s="21"/>
      <c r="K47" s="50">
        <v>2E-3</v>
      </c>
      <c r="L47" s="14"/>
      <c r="M47" s="14"/>
      <c r="N47" s="14"/>
      <c r="O47" s="16"/>
      <c r="P47" s="14"/>
      <c r="Q47" s="14"/>
      <c r="R47" s="14"/>
      <c r="S47" s="14"/>
      <c r="T47" s="14"/>
      <c r="U47" s="17">
        <v>44344</v>
      </c>
      <c r="V47" s="18" t="s">
        <v>32</v>
      </c>
      <c r="W47" s="25"/>
      <c r="X47" s="49">
        <v>43798</v>
      </c>
      <c r="Y47" s="27"/>
      <c r="Z47" s="27"/>
    </row>
    <row r="48" spans="1:26" ht="15" x14ac:dyDescent="0.25">
      <c r="A48" s="10">
        <f>IF(Tabela32356765689[[#This Row],[Typ funduszu]]="","",MAX(A46:A47)+1)</f>
        <v>41</v>
      </c>
      <c r="B48" s="11" t="s">
        <v>173</v>
      </c>
      <c r="C48" s="11" t="s">
        <v>174</v>
      </c>
      <c r="D48" s="11" t="s">
        <v>175</v>
      </c>
      <c r="E48" s="12" t="s">
        <v>169</v>
      </c>
      <c r="F48" s="13" t="s">
        <v>76</v>
      </c>
      <c r="G48" s="48">
        <v>5.0000000000000001E-3</v>
      </c>
      <c r="H48" s="21">
        <v>44652</v>
      </c>
      <c r="I48" s="22" t="s">
        <v>34</v>
      </c>
      <c r="J48" s="21"/>
      <c r="K48" s="50">
        <v>2E-3</v>
      </c>
      <c r="L48" s="14"/>
      <c r="M48" s="14"/>
      <c r="N48" s="14"/>
      <c r="O48" s="16"/>
      <c r="P48" s="14"/>
      <c r="Q48" s="14"/>
      <c r="R48" s="14"/>
      <c r="S48" s="14"/>
      <c r="T48" s="14"/>
      <c r="U48" s="17">
        <v>44344</v>
      </c>
      <c r="V48" s="18" t="s">
        <v>32</v>
      </c>
      <c r="W48" s="25"/>
      <c r="X48" s="49">
        <v>43798</v>
      </c>
      <c r="Y48" s="27"/>
      <c r="Z48" s="27"/>
    </row>
    <row r="49" spans="1:26" ht="15" x14ac:dyDescent="0.25">
      <c r="A49" s="10">
        <f>IF(Tabela32356765689[[#This Row],[Typ funduszu]]="","",MAX(A47:A48)+1)</f>
        <v>42</v>
      </c>
      <c r="B49" s="11" t="s">
        <v>176</v>
      </c>
      <c r="C49" s="11" t="s">
        <v>177</v>
      </c>
      <c r="D49" s="11" t="s">
        <v>178</v>
      </c>
      <c r="E49" s="12" t="s">
        <v>169</v>
      </c>
      <c r="F49" s="13" t="s">
        <v>76</v>
      </c>
      <c r="G49" s="48">
        <v>5.1000000000000004E-3</v>
      </c>
      <c r="H49" s="21">
        <v>44652</v>
      </c>
      <c r="I49" s="22" t="s">
        <v>34</v>
      </c>
      <c r="J49" s="21"/>
      <c r="K49" s="50">
        <v>3.0000000000000001E-3</v>
      </c>
      <c r="L49" s="14"/>
      <c r="M49" s="14"/>
      <c r="N49" s="14"/>
      <c r="O49" s="16"/>
      <c r="P49" s="14"/>
      <c r="Q49" s="14"/>
      <c r="R49" s="14"/>
      <c r="S49" s="14"/>
      <c r="T49" s="14"/>
      <c r="U49" s="17">
        <v>44344</v>
      </c>
      <c r="V49" s="18" t="s">
        <v>32</v>
      </c>
      <c r="W49" s="25"/>
      <c r="X49" s="49">
        <v>43798</v>
      </c>
      <c r="Y49" s="27"/>
      <c r="Z49" s="27"/>
    </row>
    <row r="50" spans="1:26" ht="15" x14ac:dyDescent="0.25">
      <c r="A50" s="10">
        <f>IF(Tabela32356765689[[#This Row],[Typ funduszu]]="","",MAX(A48:A49)+1)</f>
        <v>43</v>
      </c>
      <c r="B50" s="11" t="s">
        <v>179</v>
      </c>
      <c r="C50" s="11" t="s">
        <v>180</v>
      </c>
      <c r="D50" s="11" t="s">
        <v>181</v>
      </c>
      <c r="E50" s="12" t="s">
        <v>169</v>
      </c>
      <c r="F50" s="13" t="s">
        <v>76</v>
      </c>
      <c r="G50" s="48">
        <v>5.1000000000000004E-3</v>
      </c>
      <c r="H50" s="21">
        <v>44652</v>
      </c>
      <c r="I50" s="22" t="s">
        <v>34</v>
      </c>
      <c r="J50" s="21"/>
      <c r="K50" s="50">
        <v>3.0000000000000001E-3</v>
      </c>
      <c r="L50" s="14"/>
      <c r="M50" s="14"/>
      <c r="N50" s="14"/>
      <c r="O50" s="16"/>
      <c r="P50" s="14"/>
      <c r="Q50" s="14"/>
      <c r="R50" s="14"/>
      <c r="S50" s="14"/>
      <c r="T50" s="14"/>
      <c r="U50" s="17">
        <v>44344</v>
      </c>
      <c r="V50" s="18" t="s">
        <v>32</v>
      </c>
      <c r="W50" s="25"/>
      <c r="X50" s="49">
        <v>43798</v>
      </c>
      <c r="Y50" s="27"/>
      <c r="Z50" s="27"/>
    </row>
    <row r="51" spans="1:26" ht="15" x14ac:dyDescent="0.25">
      <c r="A51" s="10">
        <f>IF(Tabela32356765689[[#This Row],[Typ funduszu]]="","",MAX(A49:A50)+1)</f>
        <v>44</v>
      </c>
      <c r="B51" s="11" t="s">
        <v>182</v>
      </c>
      <c r="C51" s="11" t="s">
        <v>183</v>
      </c>
      <c r="D51" s="11" t="s">
        <v>184</v>
      </c>
      <c r="E51" s="12" t="s">
        <v>169</v>
      </c>
      <c r="F51" s="13" t="s">
        <v>76</v>
      </c>
      <c r="G51" s="48">
        <v>4.8999999999999998E-3</v>
      </c>
      <c r="H51" s="21">
        <v>44652</v>
      </c>
      <c r="I51" s="22" t="s">
        <v>34</v>
      </c>
      <c r="J51" s="21"/>
      <c r="K51" s="50">
        <v>3.0000000000000001E-3</v>
      </c>
      <c r="L51" s="14"/>
      <c r="M51" s="14"/>
      <c r="N51" s="14"/>
      <c r="O51" s="16"/>
      <c r="P51" s="14"/>
      <c r="Q51" s="14"/>
      <c r="R51" s="14"/>
      <c r="S51" s="14"/>
      <c r="T51" s="14"/>
      <c r="U51" s="17">
        <v>44344</v>
      </c>
      <c r="V51" s="18" t="s">
        <v>32</v>
      </c>
      <c r="W51" s="25"/>
      <c r="X51" s="49">
        <v>43798</v>
      </c>
      <c r="Y51" s="27"/>
      <c r="Z51" s="27"/>
    </row>
    <row r="52" spans="1:26" ht="15" x14ac:dyDescent="0.25">
      <c r="A52" s="10">
        <f>IF(Tabela32356765689[[#This Row],[Typ funduszu]]="","",MAX(A50:A51)+1)</f>
        <v>45</v>
      </c>
      <c r="B52" s="11" t="s">
        <v>185</v>
      </c>
      <c r="C52" s="11" t="s">
        <v>186</v>
      </c>
      <c r="D52" s="11" t="s">
        <v>187</v>
      </c>
      <c r="E52" s="12" t="s">
        <v>169</v>
      </c>
      <c r="F52" s="13" t="s">
        <v>76</v>
      </c>
      <c r="G52" s="48">
        <v>5.2000000000000006E-3</v>
      </c>
      <c r="H52" s="21">
        <v>44652</v>
      </c>
      <c r="I52" s="22" t="s">
        <v>34</v>
      </c>
      <c r="J52" s="21"/>
      <c r="K52" s="50">
        <v>3.0000000000000001E-3</v>
      </c>
      <c r="L52" s="14"/>
      <c r="M52" s="14"/>
      <c r="N52" s="14"/>
      <c r="O52" s="16"/>
      <c r="P52" s="14"/>
      <c r="Q52" s="14"/>
      <c r="R52" s="14"/>
      <c r="S52" s="14"/>
      <c r="T52" s="14"/>
      <c r="U52" s="17">
        <v>44344</v>
      </c>
      <c r="V52" s="18" t="s">
        <v>32</v>
      </c>
      <c r="W52" s="25"/>
      <c r="X52" s="49">
        <v>43798</v>
      </c>
      <c r="Y52" s="27"/>
      <c r="Z52" s="27"/>
    </row>
    <row r="53" spans="1:26" ht="15" x14ac:dyDescent="0.25">
      <c r="A53" s="10">
        <f>IF(Tabela32356765689[[#This Row],[Typ funduszu]]="","",MAX(A51:A52)+1)</f>
        <v>46</v>
      </c>
      <c r="B53" s="11" t="s">
        <v>188</v>
      </c>
      <c r="C53" s="11" t="s">
        <v>189</v>
      </c>
      <c r="D53" s="11" t="s">
        <v>190</v>
      </c>
      <c r="E53" s="12" t="s">
        <v>169</v>
      </c>
      <c r="F53" s="13" t="s">
        <v>76</v>
      </c>
      <c r="G53" s="48">
        <v>4.8999999999999998E-3</v>
      </c>
      <c r="H53" s="21">
        <v>44652</v>
      </c>
      <c r="I53" s="22" t="s">
        <v>34</v>
      </c>
      <c r="J53" s="21"/>
      <c r="K53" s="50">
        <v>2E-3</v>
      </c>
      <c r="L53" s="14"/>
      <c r="M53" s="14"/>
      <c r="N53" s="14"/>
      <c r="O53" s="16"/>
      <c r="P53" s="14"/>
      <c r="Q53" s="14"/>
      <c r="R53" s="14"/>
      <c r="S53" s="14"/>
      <c r="T53" s="14"/>
      <c r="U53" s="17">
        <v>44344</v>
      </c>
      <c r="V53" s="18" t="s">
        <v>32</v>
      </c>
      <c r="W53" s="25"/>
      <c r="X53" s="49">
        <v>43798</v>
      </c>
      <c r="Y53" s="27"/>
      <c r="Z53" s="27"/>
    </row>
    <row r="54" spans="1:26" ht="15" x14ac:dyDescent="0.25">
      <c r="A54" s="10">
        <f>IF(Tabela32356765689[[#This Row],[Typ funduszu]]="","",MAX(A52:A53)+1)</f>
        <v>47</v>
      </c>
      <c r="B54" s="11" t="s">
        <v>191</v>
      </c>
      <c r="C54" s="11" t="s">
        <v>192</v>
      </c>
      <c r="D54" s="11" t="s">
        <v>193</v>
      </c>
      <c r="E54" s="12" t="s">
        <v>169</v>
      </c>
      <c r="F54" s="13" t="s">
        <v>76</v>
      </c>
      <c r="G54" s="48">
        <v>4.7999999999999996E-3</v>
      </c>
      <c r="H54" s="21">
        <v>44652</v>
      </c>
      <c r="I54" s="22" t="s">
        <v>34</v>
      </c>
      <c r="J54" s="21"/>
      <c r="K54" s="50">
        <v>0</v>
      </c>
      <c r="L54" s="14"/>
      <c r="M54" s="14"/>
      <c r="N54" s="14"/>
      <c r="O54" s="16"/>
      <c r="P54" s="14"/>
      <c r="Q54" s="14"/>
      <c r="R54" s="14"/>
      <c r="S54" s="14"/>
      <c r="T54" s="14"/>
      <c r="U54" s="17">
        <v>44344</v>
      </c>
      <c r="V54" s="18" t="s">
        <v>32</v>
      </c>
      <c r="W54" s="25"/>
      <c r="X54" s="49">
        <v>43803</v>
      </c>
      <c r="Y54" s="27"/>
      <c r="Z54" s="27"/>
    </row>
    <row r="55" spans="1:26" ht="15" x14ac:dyDescent="0.25">
      <c r="A55" s="10">
        <f>IF(Tabela32356765689[[#This Row],[Typ funduszu]]="","",MAX(A53:A54)+1)</f>
        <v>48</v>
      </c>
      <c r="B55" s="1" t="s">
        <v>194</v>
      </c>
      <c r="C55" s="11" t="s">
        <v>195</v>
      </c>
      <c r="D55" s="11" t="s">
        <v>196</v>
      </c>
      <c r="E55" s="12" t="s">
        <v>169</v>
      </c>
      <c r="F55" s="13" t="s">
        <v>76</v>
      </c>
      <c r="G55" s="48">
        <v>3.0000000000000001E-3</v>
      </c>
      <c r="H55" s="21">
        <v>44652</v>
      </c>
      <c r="I55" s="21" t="s">
        <v>34</v>
      </c>
      <c r="J55" s="18" t="s">
        <v>126</v>
      </c>
      <c r="K55" s="53" t="s">
        <v>31</v>
      </c>
      <c r="L55" s="29"/>
      <c r="M55" s="29"/>
      <c r="N55" s="30"/>
      <c r="O55" s="16"/>
      <c r="P55" s="30"/>
      <c r="Q55" s="30"/>
      <c r="R55" s="30"/>
      <c r="S55" s="30"/>
      <c r="T55" s="30"/>
      <c r="U55" s="30"/>
      <c r="V55" s="18" t="s">
        <v>130</v>
      </c>
      <c r="W55" s="31"/>
      <c r="X55" s="49">
        <v>44292</v>
      </c>
      <c r="Y55" s="27"/>
      <c r="Z55" s="32"/>
    </row>
    <row r="57" spans="1:26" ht="14.25" customHeight="1" x14ac:dyDescent="0.2">
      <c r="C57" s="90"/>
      <c r="D57" s="105" t="s">
        <v>212</v>
      </c>
      <c r="E57" s="105"/>
      <c r="F57" s="105"/>
      <c r="G57" s="105"/>
      <c r="H57" s="105"/>
      <c r="I57" s="105"/>
      <c r="J57" s="105"/>
      <c r="K57" s="105"/>
      <c r="L57" s="105"/>
      <c r="M57" s="105"/>
      <c r="N57" s="105"/>
      <c r="O57" s="105"/>
      <c r="P57" s="105"/>
      <c r="Q57" s="105"/>
      <c r="R57" s="105"/>
      <c r="S57" s="105"/>
      <c r="T57" s="105"/>
      <c r="U57" s="105"/>
      <c r="V57" s="105"/>
      <c r="W57" s="105"/>
      <c r="X57" s="105"/>
    </row>
    <row r="58" spans="1:26" ht="14.25" customHeight="1" x14ac:dyDescent="0.2">
      <c r="C58" s="91" t="s">
        <v>33</v>
      </c>
      <c r="D58" s="101" t="s">
        <v>213</v>
      </c>
      <c r="E58" s="101"/>
      <c r="F58" s="101"/>
      <c r="G58" s="101"/>
      <c r="H58" s="101"/>
      <c r="I58" s="101"/>
      <c r="J58" s="101"/>
      <c r="K58" s="101"/>
      <c r="L58" s="101"/>
      <c r="M58" s="101"/>
      <c r="N58" s="101"/>
      <c r="O58" s="101"/>
      <c r="P58" s="101"/>
      <c r="Q58" s="101"/>
      <c r="R58" s="101"/>
      <c r="S58" s="101"/>
      <c r="T58" s="101"/>
      <c r="U58" s="101"/>
      <c r="V58" s="101"/>
      <c r="W58" s="101"/>
      <c r="X58" s="101"/>
    </row>
    <row r="59" spans="1:26" ht="20.25" customHeight="1" x14ac:dyDescent="0.2">
      <c r="C59" s="91"/>
      <c r="D59" s="101" t="s">
        <v>295</v>
      </c>
      <c r="E59" s="101"/>
      <c r="F59" s="101"/>
      <c r="G59" s="101"/>
      <c r="H59" s="101"/>
      <c r="I59" s="101"/>
      <c r="J59" s="101"/>
      <c r="K59" s="101"/>
      <c r="L59" s="101"/>
      <c r="M59" s="101"/>
      <c r="N59" s="101"/>
      <c r="O59" s="101"/>
      <c r="P59" s="101"/>
      <c r="Q59" s="101"/>
      <c r="R59" s="101"/>
      <c r="S59" s="101"/>
      <c r="T59" s="101"/>
      <c r="U59" s="101"/>
      <c r="V59" s="101"/>
      <c r="W59" s="101"/>
      <c r="X59" s="101"/>
    </row>
    <row r="60" spans="1:26" x14ac:dyDescent="0.2">
      <c r="C60" s="91"/>
      <c r="D60" s="101" t="s">
        <v>300</v>
      </c>
      <c r="E60" s="101"/>
      <c r="F60" s="101"/>
      <c r="G60" s="101"/>
      <c r="H60" s="101"/>
      <c r="I60" s="101"/>
      <c r="J60" s="101"/>
      <c r="K60" s="101"/>
      <c r="L60" s="101"/>
      <c r="M60" s="101"/>
      <c r="N60" s="101"/>
      <c r="O60" s="101"/>
      <c r="P60" s="101"/>
      <c r="Q60" s="101"/>
      <c r="R60" s="101"/>
      <c r="S60" s="101"/>
      <c r="T60" s="101"/>
      <c r="U60" s="101"/>
      <c r="V60" s="101"/>
      <c r="W60" s="101"/>
      <c r="X60" s="101"/>
    </row>
    <row r="61" spans="1:26" ht="14.25" customHeight="1" x14ac:dyDescent="0.2">
      <c r="C61" s="91" t="s">
        <v>199</v>
      </c>
      <c r="D61" s="101" t="s">
        <v>301</v>
      </c>
      <c r="E61" s="101"/>
      <c r="F61" s="101"/>
      <c r="G61" s="101"/>
      <c r="H61" s="101"/>
      <c r="I61" s="101"/>
      <c r="J61" s="101"/>
      <c r="K61" s="101"/>
      <c r="L61" s="101"/>
      <c r="M61" s="101"/>
      <c r="N61" s="101"/>
      <c r="O61" s="101"/>
      <c r="P61" s="101"/>
      <c r="Q61" s="101"/>
      <c r="R61" s="101"/>
      <c r="S61" s="101"/>
      <c r="T61" s="101"/>
      <c r="U61" s="101"/>
      <c r="V61" s="101"/>
      <c r="W61" s="101"/>
      <c r="X61" s="101"/>
    </row>
    <row r="62" spans="1:26" ht="14.25" customHeight="1" x14ac:dyDescent="0.2">
      <c r="C62" s="91" t="s">
        <v>31</v>
      </c>
      <c r="D62" s="101" t="s">
        <v>281</v>
      </c>
      <c r="E62" s="101"/>
      <c r="F62" s="101"/>
      <c r="G62" s="101"/>
      <c r="H62" s="101"/>
      <c r="I62" s="101"/>
      <c r="J62" s="101"/>
      <c r="K62" s="101"/>
      <c r="L62" s="101"/>
      <c r="M62" s="101"/>
      <c r="N62" s="101"/>
      <c r="O62" s="101"/>
      <c r="P62" s="101"/>
      <c r="Q62" s="101"/>
      <c r="R62" s="101"/>
      <c r="S62" s="101"/>
      <c r="T62" s="101"/>
      <c r="U62" s="101"/>
      <c r="V62" s="101"/>
      <c r="W62" s="101"/>
      <c r="X62" s="101"/>
    </row>
    <row r="63" spans="1:26" ht="20.25" customHeight="1" x14ac:dyDescent="0.2">
      <c r="C63" s="91"/>
      <c r="D63" s="101" t="s">
        <v>299</v>
      </c>
      <c r="E63" s="101"/>
      <c r="F63" s="101"/>
      <c r="G63" s="101"/>
      <c r="H63" s="101"/>
      <c r="I63" s="101"/>
      <c r="J63" s="101"/>
      <c r="K63" s="101"/>
      <c r="L63" s="101"/>
      <c r="M63" s="101"/>
      <c r="N63" s="101"/>
      <c r="O63" s="101"/>
      <c r="P63" s="101"/>
      <c r="Q63" s="101"/>
      <c r="R63" s="101"/>
      <c r="S63" s="101"/>
      <c r="T63" s="101"/>
      <c r="U63" s="101"/>
      <c r="V63" s="101"/>
      <c r="W63" s="101"/>
      <c r="X63" s="101"/>
    </row>
    <row r="64" spans="1:26" ht="14.25" customHeight="1" x14ac:dyDescent="0.2">
      <c r="C64" s="91"/>
      <c r="D64" s="101" t="s">
        <v>296</v>
      </c>
      <c r="E64" s="101"/>
      <c r="F64" s="101"/>
      <c r="G64" s="101"/>
      <c r="H64" s="101"/>
      <c r="I64" s="101"/>
      <c r="J64" s="101"/>
      <c r="K64" s="101"/>
      <c r="L64" s="101"/>
      <c r="M64" s="101"/>
      <c r="N64" s="101"/>
      <c r="O64" s="101"/>
      <c r="P64" s="101"/>
      <c r="Q64" s="101"/>
      <c r="R64" s="101"/>
      <c r="S64" s="101"/>
      <c r="T64" s="101"/>
      <c r="U64" s="101"/>
      <c r="V64" s="101"/>
      <c r="W64" s="101"/>
      <c r="X64" s="101"/>
    </row>
    <row r="65" spans="3:24" ht="34.5" customHeight="1" x14ac:dyDescent="0.2">
      <c r="C65" s="91" t="s">
        <v>34</v>
      </c>
      <c r="D65" s="101" t="s">
        <v>303</v>
      </c>
      <c r="E65" s="101"/>
      <c r="F65" s="101"/>
      <c r="G65" s="101"/>
      <c r="H65" s="101"/>
      <c r="I65" s="101"/>
      <c r="J65" s="101"/>
      <c r="K65" s="101"/>
      <c r="L65" s="101"/>
      <c r="M65" s="101"/>
      <c r="N65" s="101"/>
      <c r="O65" s="101"/>
      <c r="P65" s="101"/>
      <c r="Q65" s="101"/>
      <c r="R65" s="101"/>
      <c r="S65" s="101"/>
      <c r="T65" s="101"/>
      <c r="U65" s="101"/>
      <c r="V65" s="101"/>
      <c r="W65" s="101"/>
      <c r="X65" s="101"/>
    </row>
    <row r="66" spans="3:24" ht="14.25" customHeight="1" x14ac:dyDescent="0.2">
      <c r="C66" s="91" t="s">
        <v>278</v>
      </c>
      <c r="D66" s="101" t="s">
        <v>279</v>
      </c>
      <c r="E66" s="101"/>
      <c r="F66" s="101"/>
      <c r="G66" s="101"/>
      <c r="H66" s="101"/>
      <c r="I66" s="101"/>
      <c r="J66" s="101"/>
      <c r="K66" s="101"/>
      <c r="L66" s="101"/>
      <c r="M66" s="101"/>
      <c r="N66" s="101"/>
      <c r="O66" s="101"/>
      <c r="P66" s="101"/>
      <c r="Q66" s="101"/>
      <c r="R66" s="101"/>
      <c r="S66" s="101"/>
      <c r="T66" s="101"/>
      <c r="U66" s="101"/>
      <c r="V66" s="101"/>
      <c r="W66" s="101"/>
      <c r="X66" s="101"/>
    </row>
    <row r="67" spans="3:24" ht="14.25" customHeight="1" x14ac:dyDescent="0.2">
      <c r="C67" s="91" t="s">
        <v>205</v>
      </c>
      <c r="D67" s="101" t="s">
        <v>206</v>
      </c>
      <c r="E67" s="101"/>
      <c r="F67" s="101"/>
      <c r="G67" s="101"/>
      <c r="H67" s="101"/>
      <c r="I67" s="101"/>
      <c r="J67" s="101"/>
      <c r="K67" s="101"/>
      <c r="L67" s="101"/>
      <c r="M67" s="101"/>
      <c r="N67" s="101"/>
      <c r="O67" s="101"/>
      <c r="P67" s="101"/>
      <c r="Q67" s="101"/>
      <c r="R67" s="101"/>
      <c r="S67" s="101"/>
      <c r="T67" s="101"/>
      <c r="U67" s="101"/>
      <c r="V67" s="101"/>
      <c r="W67" s="101"/>
      <c r="X67" s="101"/>
    </row>
    <row r="68" spans="3:24" x14ac:dyDescent="0.2">
      <c r="C68" s="90"/>
      <c r="D68" s="89" t="s">
        <v>302</v>
      </c>
      <c r="E68" s="89"/>
    </row>
  </sheetData>
  <mergeCells count="14">
    <mergeCell ref="B1:C1"/>
    <mergeCell ref="E1:F1"/>
    <mergeCell ref="D57:X57"/>
    <mergeCell ref="D58:X58"/>
    <mergeCell ref="D59:X59"/>
    <mergeCell ref="D66:X66"/>
    <mergeCell ref="D67:X67"/>
    <mergeCell ref="G1:L1"/>
    <mergeCell ref="D60:X60"/>
    <mergeCell ref="D61:X61"/>
    <mergeCell ref="D62:X62"/>
    <mergeCell ref="D63:X63"/>
    <mergeCell ref="D64:X64"/>
    <mergeCell ref="D65:X65"/>
  </mergeCells>
  <conditionalFormatting sqref="X4:X55">
    <cfRule type="cellIs" dxfId="13" priority="1" operator="greaterThanOrEqual">
      <formula>DATE($E$1,1,1)</formula>
    </cfRule>
    <cfRule type="cellIs" dxfId="12" priority="2" operator="greaterThanOrEqual">
      <formula>DATE($E$1-1,1,1)</formula>
    </cfRule>
  </conditionalFormatting>
  <pageMargins left="0.35433070866141736" right="0.23" top="0.48" bottom="0.3" header="0.31496062992125984" footer="0.12"/>
  <pageSetup paperSize="9" scale="36" fitToHeight="0" orientation="landscape" r:id="rId1"/>
  <headerFooter>
    <oddFooter>&amp;LFundusze Inwestycyjne Pekao&amp;R&amp;P |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3" operator="notEqual" id="{958372A3-1FDB-4FB0-9A34-6F011DDBDD7C}">
            <xm:f>'Wskaźniki Opł i kosztów 2022-2'!$T4</xm:f>
            <x14:dxf>
              <fill>
                <patternFill>
                  <bgColor theme="7" tint="0.79998168889431442"/>
                </patternFill>
              </fill>
            </x14:dxf>
          </x14:cfRule>
          <xm:sqref>G4:G55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54BD5-3531-43E0-896E-7BD1F27870AF}">
  <sheetPr>
    <pageSetUpPr fitToPage="1"/>
  </sheetPr>
  <dimension ref="A1:BG68"/>
  <sheetViews>
    <sheetView zoomScale="90" zoomScaleNormal="90" workbookViewId="0">
      <pane xSplit="4" ySplit="3" topLeftCell="K4" activePane="bottomRight" state="frozen"/>
      <selection activeCell="E4" sqref="E4"/>
      <selection pane="topRight" activeCell="E4" sqref="E4"/>
      <selection pane="bottomLeft" activeCell="E4" sqref="E4"/>
      <selection pane="bottomRight" activeCell="E4" sqref="E4"/>
    </sheetView>
  </sheetViews>
  <sheetFormatPr defaultColWidth="0" defaultRowHeight="14.25" x14ac:dyDescent="0.2"/>
  <cols>
    <col min="1" max="1" width="9.5703125" style="1" customWidth="1"/>
    <col min="2" max="2" width="15.5703125" style="1" customWidth="1"/>
    <col min="3" max="3" width="19.42578125" style="1" customWidth="1"/>
    <col min="4" max="4" width="58.85546875" style="1" customWidth="1"/>
    <col min="5" max="5" width="35.85546875" style="1" customWidth="1"/>
    <col min="6" max="6" width="14.140625" style="1" customWidth="1"/>
    <col min="7" max="9" width="11.140625" style="1" customWidth="1"/>
    <col min="10" max="11" width="14.140625" style="1" customWidth="1"/>
    <col min="12" max="17" width="12.28515625" style="1" customWidth="1"/>
    <col min="18" max="18" width="23.140625" style="1" customWidth="1"/>
    <col min="19" max="19" width="2" style="1" customWidth="1"/>
    <col min="20" max="21" width="12.28515625" style="1" customWidth="1"/>
    <col min="22" max="22" width="4" style="1" customWidth="1"/>
    <col min="23" max="23" width="23.28515625" style="1" customWidth="1"/>
    <col min="24" max="24" width="13" style="1" customWidth="1"/>
    <col min="25" max="25" width="9.140625" style="1" customWidth="1"/>
    <col min="26" max="26" width="2" style="1" customWidth="1"/>
    <col min="27" max="27" width="9.140625" style="1" customWidth="1"/>
    <col min="28" max="52" width="9.140625" style="1" hidden="1" customWidth="1"/>
    <col min="53" max="59" width="0" style="1" hidden="1" customWidth="1"/>
    <col min="60" max="16384" width="9.140625" style="1" hidden="1"/>
  </cols>
  <sheetData>
    <row r="1" spans="1:26" ht="54.75" customHeight="1" x14ac:dyDescent="0.2">
      <c r="B1" s="102"/>
      <c r="C1" s="102"/>
      <c r="D1" s="87"/>
      <c r="E1" s="103">
        <v>2022</v>
      </c>
      <c r="F1" s="103"/>
      <c r="G1" s="104" t="s">
        <v>1</v>
      </c>
      <c r="H1" s="104"/>
      <c r="I1" s="104"/>
      <c r="J1" s="104"/>
      <c r="K1" s="104"/>
      <c r="L1" s="104"/>
      <c r="M1" s="88"/>
      <c r="N1" s="88"/>
      <c r="O1" s="88"/>
      <c r="P1" s="88"/>
      <c r="Q1" s="84">
        <f>MAX(Tabela3235676568[[#All],[Data publikacji]])</f>
        <v>44344</v>
      </c>
      <c r="R1" s="88"/>
      <c r="S1" s="88"/>
      <c r="T1" s="83" t="s">
        <v>292</v>
      </c>
      <c r="U1" s="84">
        <f>MAX(Tabela3235676568[[#All],[data KII]])</f>
        <v>44652</v>
      </c>
      <c r="V1" s="88"/>
      <c r="W1" s="88"/>
      <c r="X1" s="88"/>
    </row>
    <row r="2" spans="1:26" ht="8.25" customHeight="1" x14ac:dyDescent="0.2">
      <c r="B2" s="87"/>
      <c r="C2" s="87"/>
      <c r="D2" s="87"/>
      <c r="E2" s="87"/>
      <c r="F2" s="87"/>
      <c r="G2" s="88"/>
      <c r="H2" s="88"/>
      <c r="I2" s="88"/>
      <c r="J2" s="88"/>
      <c r="K2" s="88"/>
      <c r="L2" s="88"/>
      <c r="M2" s="88"/>
      <c r="N2" s="88"/>
      <c r="O2" s="88"/>
      <c r="P2" s="88"/>
      <c r="Q2" s="88"/>
      <c r="R2" s="88"/>
      <c r="S2" s="88"/>
      <c r="T2" s="88"/>
      <c r="U2" s="88"/>
      <c r="V2" s="88"/>
      <c r="W2" s="88"/>
      <c r="X2" s="88"/>
    </row>
    <row r="3" spans="1:26" s="9" customFormat="1" ht="64.5" customHeight="1" x14ac:dyDescent="0.25">
      <c r="A3" s="4" t="s">
        <v>2</v>
      </c>
      <c r="B3" s="5" t="s">
        <v>3</v>
      </c>
      <c r="C3" s="5" t="s">
        <v>4</v>
      </c>
      <c r="D3" s="5" t="s">
        <v>5</v>
      </c>
      <c r="E3" s="5" t="s">
        <v>6</v>
      </c>
      <c r="F3" s="6" t="s">
        <v>7</v>
      </c>
      <c r="G3" s="46" t="s">
        <v>8</v>
      </c>
      <c r="H3" s="7" t="s">
        <v>9</v>
      </c>
      <c r="I3" s="7" t="s">
        <v>297</v>
      </c>
      <c r="J3" s="7" t="s">
        <v>10</v>
      </c>
      <c r="K3" s="7" t="s">
        <v>11</v>
      </c>
      <c r="L3" s="7" t="s">
        <v>12</v>
      </c>
      <c r="M3" s="7" t="s">
        <v>13</v>
      </c>
      <c r="N3" s="7" t="s">
        <v>14</v>
      </c>
      <c r="O3" s="7" t="s">
        <v>15</v>
      </c>
      <c r="P3" s="7" t="s">
        <v>298</v>
      </c>
      <c r="Q3" s="7" t="s">
        <v>16</v>
      </c>
      <c r="R3" s="7" t="s">
        <v>17</v>
      </c>
      <c r="S3" s="7" t="s">
        <v>18</v>
      </c>
      <c r="T3" s="46" t="s">
        <v>19</v>
      </c>
      <c r="U3" s="7" t="s">
        <v>20</v>
      </c>
      <c r="V3" s="7" t="s">
        <v>21</v>
      </c>
      <c r="W3" s="7" t="s">
        <v>22</v>
      </c>
      <c r="X3" s="46" t="s">
        <v>23</v>
      </c>
      <c r="Y3" s="8" t="s">
        <v>24</v>
      </c>
      <c r="Z3" s="8" t="s">
        <v>25</v>
      </c>
    </row>
    <row r="4" spans="1:26" s="11" customFormat="1" ht="15" x14ac:dyDescent="0.25">
      <c r="A4" s="10">
        <v>1</v>
      </c>
      <c r="B4" s="11" t="s">
        <v>26</v>
      </c>
      <c r="C4" s="11" t="s">
        <v>27</v>
      </c>
      <c r="D4" s="11" t="s">
        <v>28</v>
      </c>
      <c r="E4" s="12" t="s">
        <v>29</v>
      </c>
      <c r="F4" s="13" t="s">
        <v>30</v>
      </c>
      <c r="G4" s="50">
        <v>1.7000000000000001E-2</v>
      </c>
      <c r="H4" s="14">
        <v>1.7000000000000001E-2</v>
      </c>
      <c r="I4" s="16" t="s">
        <v>31</v>
      </c>
      <c r="J4" s="15">
        <v>1.7000000000000001E-2</v>
      </c>
      <c r="K4" s="16" t="s">
        <v>31</v>
      </c>
      <c r="L4" s="14">
        <v>1.7000000000000001E-2</v>
      </c>
      <c r="M4" s="16" t="s">
        <v>31</v>
      </c>
      <c r="N4" s="16" t="s">
        <v>31</v>
      </c>
      <c r="O4" s="16" t="s">
        <v>31</v>
      </c>
      <c r="P4" s="16" t="s">
        <v>31</v>
      </c>
      <c r="Q4" s="17">
        <v>44344</v>
      </c>
      <c r="R4" s="18" t="s">
        <v>32</v>
      </c>
      <c r="S4" s="19" t="s">
        <v>33</v>
      </c>
      <c r="T4" s="47">
        <v>6.0000000000000001E-3</v>
      </c>
      <c r="U4" s="21">
        <v>44603</v>
      </c>
      <c r="V4" s="22" t="s">
        <v>34</v>
      </c>
      <c r="W4" s="18"/>
      <c r="X4" s="49">
        <v>40269</v>
      </c>
      <c r="Y4" s="23"/>
      <c r="Z4" s="23"/>
    </row>
    <row r="5" spans="1:26" s="11" customFormat="1" ht="15" x14ac:dyDescent="0.25">
      <c r="A5" s="10">
        <v>2</v>
      </c>
      <c r="B5" s="11" t="s">
        <v>35</v>
      </c>
      <c r="C5" s="11" t="s">
        <v>36</v>
      </c>
      <c r="D5" s="11" t="s">
        <v>37</v>
      </c>
      <c r="E5" s="12" t="s">
        <v>38</v>
      </c>
      <c r="F5" s="13" t="s">
        <v>30</v>
      </c>
      <c r="G5" s="50">
        <v>0.03</v>
      </c>
      <c r="H5" s="14">
        <v>3.1E-2</v>
      </c>
      <c r="I5" s="16" t="s">
        <v>31</v>
      </c>
      <c r="J5" s="15">
        <v>3.1E-2</v>
      </c>
      <c r="K5" s="16" t="s">
        <v>31</v>
      </c>
      <c r="L5" s="14">
        <v>2.5000000000000001E-2</v>
      </c>
      <c r="M5" s="16" t="s">
        <v>31</v>
      </c>
      <c r="N5" s="16" t="s">
        <v>31</v>
      </c>
      <c r="O5" s="16" t="s">
        <v>31</v>
      </c>
      <c r="P5" s="16" t="s">
        <v>31</v>
      </c>
      <c r="Q5" s="17">
        <v>44344</v>
      </c>
      <c r="R5" s="18" t="s">
        <v>32</v>
      </c>
      <c r="S5" s="25" t="s">
        <v>33</v>
      </c>
      <c r="T5" s="48">
        <v>2.1100000000000001E-2</v>
      </c>
      <c r="U5" s="21">
        <v>44603</v>
      </c>
      <c r="V5" s="22" t="s">
        <v>34</v>
      </c>
      <c r="W5" s="18"/>
      <c r="X5" s="49">
        <v>40535</v>
      </c>
      <c r="Y5" s="23"/>
      <c r="Z5" s="23"/>
    </row>
    <row r="6" spans="1:26" s="11" customFormat="1" ht="15" x14ac:dyDescent="0.25">
      <c r="A6" s="10">
        <v>3</v>
      </c>
      <c r="B6" s="11" t="s">
        <v>39</v>
      </c>
      <c r="C6" s="11" t="s">
        <v>40</v>
      </c>
      <c r="D6" s="11" t="s">
        <v>41</v>
      </c>
      <c r="E6" s="12" t="s">
        <v>38</v>
      </c>
      <c r="F6" s="13" t="s">
        <v>30</v>
      </c>
      <c r="G6" s="50">
        <v>3.1E-2</v>
      </c>
      <c r="H6" s="14">
        <v>3.2000000000000001E-2</v>
      </c>
      <c r="I6" s="16" t="s">
        <v>31</v>
      </c>
      <c r="J6" s="14">
        <v>3.2000000000000001E-2</v>
      </c>
      <c r="K6" s="16" t="s">
        <v>31</v>
      </c>
      <c r="L6" s="14">
        <v>2.7E-2</v>
      </c>
      <c r="M6" s="16" t="s">
        <v>31</v>
      </c>
      <c r="N6" s="16" t="s">
        <v>31</v>
      </c>
      <c r="O6" s="16" t="s">
        <v>31</v>
      </c>
      <c r="P6" s="16" t="s">
        <v>31</v>
      </c>
      <c r="Q6" s="17">
        <v>44344</v>
      </c>
      <c r="R6" s="18" t="s">
        <v>32</v>
      </c>
      <c r="S6" s="25"/>
      <c r="T6" s="48">
        <v>2.3100000000000002E-2</v>
      </c>
      <c r="U6" s="21">
        <v>44603</v>
      </c>
      <c r="V6" s="21" t="s">
        <v>34</v>
      </c>
      <c r="W6" s="18"/>
      <c r="X6" s="49">
        <v>35051</v>
      </c>
      <c r="Y6" s="27"/>
      <c r="Z6" s="27"/>
    </row>
    <row r="7" spans="1:26" s="11" customFormat="1" ht="15" x14ac:dyDescent="0.25">
      <c r="A7" s="10">
        <v>4</v>
      </c>
      <c r="B7" s="11" t="s">
        <v>42</v>
      </c>
      <c r="C7" s="11" t="s">
        <v>43</v>
      </c>
      <c r="D7" s="11" t="s">
        <v>44</v>
      </c>
      <c r="E7" s="12" t="s">
        <v>38</v>
      </c>
      <c r="F7" s="13" t="s">
        <v>30</v>
      </c>
      <c r="G7" s="50">
        <v>2.4E-2</v>
      </c>
      <c r="H7" s="14">
        <v>2.4E-2</v>
      </c>
      <c r="I7" s="16" t="s">
        <v>31</v>
      </c>
      <c r="J7" s="15">
        <v>2.4E-2</v>
      </c>
      <c r="K7" s="16" t="s">
        <v>31</v>
      </c>
      <c r="L7" s="14">
        <v>1.9E-2</v>
      </c>
      <c r="M7" s="16" t="s">
        <v>31</v>
      </c>
      <c r="N7" s="16" t="s">
        <v>31</v>
      </c>
      <c r="O7" s="16" t="s">
        <v>31</v>
      </c>
      <c r="P7" s="16" t="s">
        <v>31</v>
      </c>
      <c r="Q7" s="17">
        <v>44344</v>
      </c>
      <c r="R7" s="18" t="s">
        <v>32</v>
      </c>
      <c r="S7" s="25" t="s">
        <v>33</v>
      </c>
      <c r="T7" s="48">
        <v>1.23E-2</v>
      </c>
      <c r="U7" s="21">
        <v>44603</v>
      </c>
      <c r="V7" s="21" t="s">
        <v>34</v>
      </c>
      <c r="W7" s="18"/>
      <c r="X7" s="49">
        <v>41082</v>
      </c>
      <c r="Y7" s="23"/>
      <c r="Z7" s="23"/>
    </row>
    <row r="8" spans="1:26" s="11" customFormat="1" ht="15" x14ac:dyDescent="0.25">
      <c r="A8" s="10">
        <v>5</v>
      </c>
      <c r="B8" s="11" t="s">
        <v>45</v>
      </c>
      <c r="C8" s="11" t="s">
        <v>46</v>
      </c>
      <c r="D8" s="11" t="s">
        <v>47</v>
      </c>
      <c r="E8" s="12" t="s">
        <v>38</v>
      </c>
      <c r="F8" s="13" t="s">
        <v>30</v>
      </c>
      <c r="G8" s="50">
        <v>0.03</v>
      </c>
      <c r="H8" s="14">
        <v>3.1E-2</v>
      </c>
      <c r="I8" s="16" t="s">
        <v>31</v>
      </c>
      <c r="J8" s="15">
        <v>3.1E-2</v>
      </c>
      <c r="K8" s="16" t="s">
        <v>31</v>
      </c>
      <c r="L8" s="14">
        <v>2.7E-2</v>
      </c>
      <c r="M8" s="16" t="s">
        <v>31</v>
      </c>
      <c r="N8" s="16" t="s">
        <v>31</v>
      </c>
      <c r="O8" s="16" t="s">
        <v>31</v>
      </c>
      <c r="P8" s="16" t="s">
        <v>31</v>
      </c>
      <c r="Q8" s="17">
        <v>44344</v>
      </c>
      <c r="R8" s="18" t="s">
        <v>32</v>
      </c>
      <c r="S8" s="25"/>
      <c r="T8" s="48">
        <v>2.1899999999999999E-2</v>
      </c>
      <c r="U8" s="21">
        <v>44603</v>
      </c>
      <c r="V8" s="21" t="s">
        <v>34</v>
      </c>
      <c r="W8" s="18"/>
      <c r="X8" s="49">
        <v>40928</v>
      </c>
      <c r="Y8" s="23"/>
      <c r="Z8" s="23"/>
    </row>
    <row r="9" spans="1:26" s="11" customFormat="1" ht="15" x14ac:dyDescent="0.25">
      <c r="A9" s="10">
        <v>6</v>
      </c>
      <c r="B9" s="11" t="s">
        <v>48</v>
      </c>
      <c r="C9" s="11" t="s">
        <v>49</v>
      </c>
      <c r="D9" s="11" t="s">
        <v>50</v>
      </c>
      <c r="E9" s="12" t="s">
        <v>38</v>
      </c>
      <c r="F9" s="13" t="s">
        <v>30</v>
      </c>
      <c r="G9" s="50">
        <v>1.2E-2</v>
      </c>
      <c r="H9" s="14">
        <v>1.2E-2</v>
      </c>
      <c r="I9" s="16" t="s">
        <v>31</v>
      </c>
      <c r="J9" s="14">
        <v>1.2E-2</v>
      </c>
      <c r="K9" s="16" t="s">
        <v>31</v>
      </c>
      <c r="L9" s="14">
        <v>1.2E-2</v>
      </c>
      <c r="M9" s="16" t="s">
        <v>31</v>
      </c>
      <c r="N9" s="16" t="s">
        <v>31</v>
      </c>
      <c r="O9" s="16" t="s">
        <v>31</v>
      </c>
      <c r="P9" s="16" t="s">
        <v>31</v>
      </c>
      <c r="Q9" s="17">
        <v>44344</v>
      </c>
      <c r="R9" s="18" t="s">
        <v>32</v>
      </c>
      <c r="S9" s="25"/>
      <c r="T9" s="48">
        <v>6.0000000000000001E-3</v>
      </c>
      <c r="U9" s="21">
        <v>44603</v>
      </c>
      <c r="V9" s="22" t="s">
        <v>34</v>
      </c>
      <c r="W9" s="18"/>
      <c r="X9" s="49">
        <v>37151</v>
      </c>
      <c r="Y9" s="27"/>
      <c r="Z9" s="27"/>
    </row>
    <row r="10" spans="1:26" s="11" customFormat="1" ht="15" x14ac:dyDescent="0.25">
      <c r="A10" s="10">
        <v>7</v>
      </c>
      <c r="B10" s="11" t="s">
        <v>51</v>
      </c>
      <c r="C10" s="11" t="s">
        <v>52</v>
      </c>
      <c r="D10" s="11" t="s">
        <v>53</v>
      </c>
      <c r="E10" s="12" t="s">
        <v>38</v>
      </c>
      <c r="F10" s="13" t="s">
        <v>30</v>
      </c>
      <c r="G10" s="50">
        <v>1.6E-2</v>
      </c>
      <c r="H10" s="14">
        <v>1.7000000000000001E-2</v>
      </c>
      <c r="I10" s="16" t="s">
        <v>31</v>
      </c>
      <c r="J10" s="15">
        <v>1.7000000000000001E-2</v>
      </c>
      <c r="K10" s="16" t="s">
        <v>31</v>
      </c>
      <c r="L10" s="14">
        <v>1.2E-2</v>
      </c>
      <c r="M10" s="16" t="s">
        <v>31</v>
      </c>
      <c r="N10" s="16" t="s">
        <v>31</v>
      </c>
      <c r="O10" s="16" t="s">
        <v>31</v>
      </c>
      <c r="P10" s="16" t="s">
        <v>31</v>
      </c>
      <c r="Q10" s="17">
        <v>44344</v>
      </c>
      <c r="R10" s="18" t="s">
        <v>32</v>
      </c>
      <c r="S10" s="25" t="s">
        <v>33</v>
      </c>
      <c r="T10" s="48">
        <v>8.3999999999999995E-3</v>
      </c>
      <c r="U10" s="21">
        <v>44603</v>
      </c>
      <c r="V10" s="22" t="s">
        <v>34</v>
      </c>
      <c r="W10" s="18"/>
      <c r="X10" s="49">
        <v>41528</v>
      </c>
      <c r="Y10" s="23"/>
      <c r="Z10" s="23"/>
    </row>
    <row r="11" spans="1:26" s="11" customFormat="1" ht="15" x14ac:dyDescent="0.25">
      <c r="A11" s="10">
        <v>8</v>
      </c>
      <c r="B11" s="11" t="s">
        <v>54</v>
      </c>
      <c r="C11" s="11" t="s">
        <v>55</v>
      </c>
      <c r="D11" s="11" t="s">
        <v>56</v>
      </c>
      <c r="E11" s="12" t="s">
        <v>38</v>
      </c>
      <c r="F11" s="13" t="s">
        <v>30</v>
      </c>
      <c r="G11" s="50">
        <v>0.03</v>
      </c>
      <c r="H11" s="14">
        <v>3.1E-2</v>
      </c>
      <c r="I11" s="16" t="s">
        <v>31</v>
      </c>
      <c r="J11" s="15">
        <v>3.1E-2</v>
      </c>
      <c r="K11" s="16" t="s">
        <v>31</v>
      </c>
      <c r="L11" s="14">
        <v>2.5999999999999999E-2</v>
      </c>
      <c r="M11" s="16" t="s">
        <v>31</v>
      </c>
      <c r="N11" s="16" t="s">
        <v>31</v>
      </c>
      <c r="O11" s="16" t="s">
        <v>31</v>
      </c>
      <c r="P11" s="16" t="s">
        <v>31</v>
      </c>
      <c r="Q11" s="17">
        <v>44344</v>
      </c>
      <c r="R11" s="18" t="s">
        <v>32</v>
      </c>
      <c r="S11" s="25" t="s">
        <v>33</v>
      </c>
      <c r="T11" s="48">
        <v>2.2599999999999999E-2</v>
      </c>
      <c r="U11" s="21">
        <v>44603</v>
      </c>
      <c r="V11" s="21" t="s">
        <v>34</v>
      </c>
      <c r="W11" s="18"/>
      <c r="X11" s="49">
        <v>38558</v>
      </c>
      <c r="Y11" s="27"/>
      <c r="Z11" s="27"/>
    </row>
    <row r="12" spans="1:26" s="11" customFormat="1" ht="15" x14ac:dyDescent="0.25">
      <c r="A12" s="10">
        <v>9</v>
      </c>
      <c r="B12" s="11" t="s">
        <v>57</v>
      </c>
      <c r="C12" s="11" t="s">
        <v>58</v>
      </c>
      <c r="D12" s="11" t="s">
        <v>59</v>
      </c>
      <c r="E12" s="12" t="s">
        <v>38</v>
      </c>
      <c r="F12" s="13" t="s">
        <v>30</v>
      </c>
      <c r="G12" s="50">
        <v>1.7000000000000001E-2</v>
      </c>
      <c r="H12" s="14">
        <v>1.7999999999999999E-2</v>
      </c>
      <c r="I12" s="16" t="s">
        <v>31</v>
      </c>
      <c r="J12" s="15">
        <v>1.7999999999999999E-2</v>
      </c>
      <c r="K12" s="16" t="s">
        <v>31</v>
      </c>
      <c r="L12" s="14">
        <v>1.2999999999999999E-2</v>
      </c>
      <c r="M12" s="16" t="s">
        <v>31</v>
      </c>
      <c r="N12" s="16" t="s">
        <v>31</v>
      </c>
      <c r="O12" s="16" t="s">
        <v>31</v>
      </c>
      <c r="P12" s="16" t="s">
        <v>31</v>
      </c>
      <c r="Q12" s="17">
        <v>44344</v>
      </c>
      <c r="R12" s="18" t="s">
        <v>32</v>
      </c>
      <c r="S12" s="25" t="s">
        <v>33</v>
      </c>
      <c r="T12" s="48">
        <v>1.03E-2</v>
      </c>
      <c r="U12" s="21">
        <v>44603</v>
      </c>
      <c r="V12" s="22" t="s">
        <v>34</v>
      </c>
      <c r="W12" s="18"/>
      <c r="X12" s="49">
        <v>41094</v>
      </c>
      <c r="Y12" s="23"/>
      <c r="Z12" s="23"/>
    </row>
    <row r="13" spans="1:26" s="11" customFormat="1" ht="15" x14ac:dyDescent="0.25">
      <c r="A13" s="10">
        <v>10</v>
      </c>
      <c r="B13" s="11" t="s">
        <v>60</v>
      </c>
      <c r="C13" s="11" t="s">
        <v>61</v>
      </c>
      <c r="D13" s="11" t="s">
        <v>62</v>
      </c>
      <c r="E13" s="12" t="s">
        <v>38</v>
      </c>
      <c r="F13" s="13" t="s">
        <v>30</v>
      </c>
      <c r="G13" s="50">
        <v>1.7000000000000001E-2</v>
      </c>
      <c r="H13" s="14">
        <v>1.7000000000000001E-2</v>
      </c>
      <c r="I13" s="16" t="s">
        <v>31</v>
      </c>
      <c r="J13" s="14">
        <v>1.7000000000000001E-2</v>
      </c>
      <c r="K13" s="16" t="s">
        <v>31</v>
      </c>
      <c r="L13" s="14">
        <v>1.7000000000000001E-2</v>
      </c>
      <c r="M13" s="16" t="s">
        <v>31</v>
      </c>
      <c r="N13" s="16" t="s">
        <v>31</v>
      </c>
      <c r="O13" s="16" t="s">
        <v>31</v>
      </c>
      <c r="P13" s="16" t="s">
        <v>31</v>
      </c>
      <c r="Q13" s="17">
        <v>44344</v>
      </c>
      <c r="R13" s="18" t="s">
        <v>32</v>
      </c>
      <c r="S13" s="25"/>
      <c r="T13" s="48">
        <v>0.01</v>
      </c>
      <c r="U13" s="21">
        <v>44603</v>
      </c>
      <c r="V13" s="22" t="s">
        <v>34</v>
      </c>
      <c r="W13" s="18"/>
      <c r="X13" s="49">
        <v>34863</v>
      </c>
      <c r="Y13" s="27"/>
      <c r="Z13" s="27"/>
    </row>
    <row r="14" spans="1:26" s="11" customFormat="1" ht="15" x14ac:dyDescent="0.25">
      <c r="A14" s="10">
        <v>11</v>
      </c>
      <c r="B14" s="11" t="s">
        <v>63</v>
      </c>
      <c r="C14" s="11" t="s">
        <v>64</v>
      </c>
      <c r="D14" s="11" t="s">
        <v>65</v>
      </c>
      <c r="E14" s="12" t="s">
        <v>38</v>
      </c>
      <c r="F14" s="13" t="s">
        <v>30</v>
      </c>
      <c r="G14" s="50">
        <v>2.5999999999999999E-2</v>
      </c>
      <c r="H14" s="14">
        <v>2.5999999999999999E-2</v>
      </c>
      <c r="I14" s="16" t="s">
        <v>31</v>
      </c>
      <c r="J14" s="15">
        <v>2.5999999999999999E-2</v>
      </c>
      <c r="K14" s="16" t="s">
        <v>31</v>
      </c>
      <c r="L14" s="14">
        <v>2.4E-2</v>
      </c>
      <c r="M14" s="16" t="s">
        <v>31</v>
      </c>
      <c r="N14" s="16" t="s">
        <v>31</v>
      </c>
      <c r="O14" s="16" t="s">
        <v>31</v>
      </c>
      <c r="P14" s="16" t="s">
        <v>31</v>
      </c>
      <c r="Q14" s="17">
        <v>44344</v>
      </c>
      <c r="R14" s="18" t="s">
        <v>32</v>
      </c>
      <c r="S14" s="25" t="s">
        <v>33</v>
      </c>
      <c r="T14" s="48">
        <v>2.07E-2</v>
      </c>
      <c r="U14" s="21">
        <v>44603</v>
      </c>
      <c r="V14" s="21" t="s">
        <v>34</v>
      </c>
      <c r="W14" s="18"/>
      <c r="X14" s="49">
        <v>35324</v>
      </c>
      <c r="Y14" s="27"/>
      <c r="Z14" s="27"/>
    </row>
    <row r="15" spans="1:26" s="11" customFormat="1" ht="15" x14ac:dyDescent="0.25">
      <c r="A15" s="10">
        <v>12</v>
      </c>
      <c r="B15" s="11" t="s">
        <v>66</v>
      </c>
      <c r="C15" s="11" t="s">
        <v>67</v>
      </c>
      <c r="D15" s="11" t="s">
        <v>68</v>
      </c>
      <c r="E15" s="12" t="s">
        <v>38</v>
      </c>
      <c r="F15" s="13" t="s">
        <v>30</v>
      </c>
      <c r="G15" s="50">
        <v>0.03</v>
      </c>
      <c r="H15" s="14">
        <v>0.03</v>
      </c>
      <c r="I15" s="16" t="s">
        <v>31</v>
      </c>
      <c r="J15" s="14">
        <v>2.9000000000000001E-2</v>
      </c>
      <c r="K15" s="16" t="s">
        <v>31</v>
      </c>
      <c r="L15" s="14">
        <v>2.5999999999999999E-2</v>
      </c>
      <c r="M15" s="16" t="s">
        <v>31</v>
      </c>
      <c r="N15" s="16" t="s">
        <v>31</v>
      </c>
      <c r="O15" s="16" t="s">
        <v>31</v>
      </c>
      <c r="P15" s="16" t="s">
        <v>31</v>
      </c>
      <c r="Q15" s="17">
        <v>44344</v>
      </c>
      <c r="R15" s="18" t="s">
        <v>32</v>
      </c>
      <c r="S15" s="25"/>
      <c r="T15" s="48">
        <v>2.2100000000000002E-2</v>
      </c>
      <c r="U15" s="21">
        <v>44603</v>
      </c>
      <c r="V15" s="21" t="s">
        <v>34</v>
      </c>
      <c r="W15" s="18"/>
      <c r="X15" s="49">
        <v>33813</v>
      </c>
      <c r="Y15" s="27"/>
      <c r="Z15" s="27"/>
    </row>
    <row r="16" spans="1:26" ht="15" x14ac:dyDescent="0.25">
      <c r="A16" s="10">
        <v>13</v>
      </c>
      <c r="B16" s="11" t="s">
        <v>69</v>
      </c>
      <c r="C16" s="11" t="s">
        <v>70</v>
      </c>
      <c r="D16" s="11" t="s">
        <v>71</v>
      </c>
      <c r="E16" s="12" t="s">
        <v>38</v>
      </c>
      <c r="F16" s="13" t="s">
        <v>30</v>
      </c>
      <c r="G16" s="50">
        <v>3.4000000000000002E-2</v>
      </c>
      <c r="H16" s="14">
        <v>3.5000000000000003E-2</v>
      </c>
      <c r="I16" s="16" t="s">
        <v>31</v>
      </c>
      <c r="J16" s="15">
        <v>3.5000000000000003E-2</v>
      </c>
      <c r="K16" s="16" t="s">
        <v>31</v>
      </c>
      <c r="L16" s="16" t="s">
        <v>31</v>
      </c>
      <c r="M16" s="16" t="s">
        <v>31</v>
      </c>
      <c r="N16" s="16" t="s">
        <v>31</v>
      </c>
      <c r="O16" s="16" t="s">
        <v>31</v>
      </c>
      <c r="P16" s="16" t="s">
        <v>31</v>
      </c>
      <c r="Q16" s="17">
        <v>44344</v>
      </c>
      <c r="R16" s="18" t="s">
        <v>32</v>
      </c>
      <c r="S16" s="25" t="s">
        <v>33</v>
      </c>
      <c r="T16" s="48">
        <v>2.1400000000000002E-2</v>
      </c>
      <c r="U16" s="21">
        <v>44603</v>
      </c>
      <c r="V16" s="21" t="s">
        <v>34</v>
      </c>
      <c r="W16" s="18"/>
      <c r="X16" s="49">
        <v>43620</v>
      </c>
      <c r="Y16" s="27"/>
      <c r="Z16" s="27"/>
    </row>
    <row r="17" spans="1:26" s="11" customFormat="1" ht="15" x14ac:dyDescent="0.25">
      <c r="A17" s="10">
        <v>14</v>
      </c>
      <c r="B17" s="11" t="s">
        <v>72</v>
      </c>
      <c r="C17" s="11" t="s">
        <v>73</v>
      </c>
      <c r="D17" s="11" t="s">
        <v>74</v>
      </c>
      <c r="E17" s="12" t="s">
        <v>75</v>
      </c>
      <c r="F17" s="13" t="s">
        <v>76</v>
      </c>
      <c r="G17" s="50">
        <v>3.1E-2</v>
      </c>
      <c r="H17" s="14">
        <v>3.1E-2</v>
      </c>
      <c r="I17" s="16" t="s">
        <v>31</v>
      </c>
      <c r="J17" s="16" t="s">
        <v>31</v>
      </c>
      <c r="K17" s="16" t="s">
        <v>31</v>
      </c>
      <c r="L17" s="16" t="s">
        <v>31</v>
      </c>
      <c r="M17" s="16" t="s">
        <v>31</v>
      </c>
      <c r="N17" s="16" t="s">
        <v>31</v>
      </c>
      <c r="O17" s="16" t="s">
        <v>31</v>
      </c>
      <c r="P17" s="16" t="s">
        <v>31</v>
      </c>
      <c r="Q17" s="17">
        <v>44344</v>
      </c>
      <c r="R17" s="18" t="s">
        <v>32</v>
      </c>
      <c r="S17" s="25"/>
      <c r="T17" s="48">
        <v>2.8399999999999998E-2</v>
      </c>
      <c r="U17" s="21">
        <v>44603</v>
      </c>
      <c r="V17" s="21" t="s">
        <v>34</v>
      </c>
      <c r="W17" s="18"/>
      <c r="X17" s="49">
        <v>39182</v>
      </c>
      <c r="Y17" s="27"/>
      <c r="Z17" s="27"/>
    </row>
    <row r="18" spans="1:26" s="11" customFormat="1" ht="15" x14ac:dyDescent="0.25">
      <c r="A18" s="10">
        <v>15</v>
      </c>
      <c r="B18" s="11" t="s">
        <v>77</v>
      </c>
      <c r="C18" s="11" t="s">
        <v>78</v>
      </c>
      <c r="D18" s="11" t="s">
        <v>79</v>
      </c>
      <c r="E18" s="12" t="s">
        <v>75</v>
      </c>
      <c r="F18" s="13" t="s">
        <v>76</v>
      </c>
      <c r="G18" s="50">
        <v>3.1E-2</v>
      </c>
      <c r="H18" s="14">
        <v>3.1E-2</v>
      </c>
      <c r="I18" s="16" t="s">
        <v>31</v>
      </c>
      <c r="J18" s="16" t="s">
        <v>31</v>
      </c>
      <c r="K18" s="16" t="s">
        <v>31</v>
      </c>
      <c r="L18" s="16" t="s">
        <v>31</v>
      </c>
      <c r="M18" s="16" t="s">
        <v>31</v>
      </c>
      <c r="N18" s="16" t="s">
        <v>31</v>
      </c>
      <c r="O18" s="16" t="s">
        <v>31</v>
      </c>
      <c r="P18" s="16" t="s">
        <v>31</v>
      </c>
      <c r="Q18" s="17">
        <v>44344</v>
      </c>
      <c r="R18" s="18" t="s">
        <v>32</v>
      </c>
      <c r="S18" s="25"/>
      <c r="T18" s="48">
        <v>2.9500000000000002E-2</v>
      </c>
      <c r="U18" s="21">
        <v>44603</v>
      </c>
      <c r="V18" s="21" t="s">
        <v>34</v>
      </c>
      <c r="W18" s="18"/>
      <c r="X18" s="49">
        <v>39238</v>
      </c>
      <c r="Y18" s="27"/>
      <c r="Z18" s="27"/>
    </row>
    <row r="19" spans="1:26" s="11" customFormat="1" ht="15" x14ac:dyDescent="0.25">
      <c r="A19" s="10">
        <v>16</v>
      </c>
      <c r="B19" s="11" t="s">
        <v>80</v>
      </c>
      <c r="C19" s="11" t="s">
        <v>81</v>
      </c>
      <c r="D19" s="11" t="s">
        <v>82</v>
      </c>
      <c r="E19" s="12" t="s">
        <v>75</v>
      </c>
      <c r="F19" s="13" t="s">
        <v>76</v>
      </c>
      <c r="G19" s="50">
        <v>0.03</v>
      </c>
      <c r="H19" s="14">
        <v>0.03</v>
      </c>
      <c r="I19" s="16" t="s">
        <v>31</v>
      </c>
      <c r="J19" s="16" t="s">
        <v>31</v>
      </c>
      <c r="K19" s="16" t="s">
        <v>31</v>
      </c>
      <c r="L19" s="16" t="s">
        <v>31</v>
      </c>
      <c r="M19" s="16" t="s">
        <v>31</v>
      </c>
      <c r="N19" s="16" t="s">
        <v>31</v>
      </c>
      <c r="O19" s="16" t="s">
        <v>31</v>
      </c>
      <c r="P19" s="16" t="s">
        <v>31</v>
      </c>
      <c r="Q19" s="17">
        <v>44344</v>
      </c>
      <c r="R19" s="18" t="s">
        <v>32</v>
      </c>
      <c r="S19" s="25"/>
      <c r="T19" s="48">
        <v>2.9399999999999999E-2</v>
      </c>
      <c r="U19" s="21">
        <v>44603</v>
      </c>
      <c r="V19" s="21" t="s">
        <v>34</v>
      </c>
      <c r="W19" s="18"/>
      <c r="X19" s="49">
        <v>39143</v>
      </c>
      <c r="Y19" s="27"/>
      <c r="Z19" s="27"/>
    </row>
    <row r="20" spans="1:26" ht="15" x14ac:dyDescent="0.25">
      <c r="A20" s="10">
        <v>17</v>
      </c>
      <c r="B20" s="11" t="s">
        <v>83</v>
      </c>
      <c r="C20" s="11" t="s">
        <v>84</v>
      </c>
      <c r="D20" s="11" t="s">
        <v>276</v>
      </c>
      <c r="E20" s="12" t="s">
        <v>75</v>
      </c>
      <c r="F20" s="13" t="s">
        <v>76</v>
      </c>
      <c r="G20" s="50">
        <v>1.6E-2</v>
      </c>
      <c r="H20" s="14">
        <v>1.6E-2</v>
      </c>
      <c r="I20" s="16" t="s">
        <v>31</v>
      </c>
      <c r="J20" s="16" t="s">
        <v>31</v>
      </c>
      <c r="K20" s="16" t="s">
        <v>31</v>
      </c>
      <c r="L20" s="16" t="s">
        <v>31</v>
      </c>
      <c r="M20" s="16" t="s">
        <v>31</v>
      </c>
      <c r="N20" s="16" t="s">
        <v>31</v>
      </c>
      <c r="O20" s="16" t="s">
        <v>31</v>
      </c>
      <c r="P20" s="16" t="s">
        <v>31</v>
      </c>
      <c r="Q20" s="17">
        <v>44344</v>
      </c>
      <c r="R20" s="18" t="s">
        <v>32</v>
      </c>
      <c r="S20" s="25"/>
      <c r="T20" s="48">
        <v>1.9099999999999999E-2</v>
      </c>
      <c r="U20" s="21">
        <v>44603</v>
      </c>
      <c r="V20" s="21" t="s">
        <v>34</v>
      </c>
      <c r="W20" s="18"/>
      <c r="X20" s="49">
        <v>42170</v>
      </c>
      <c r="Y20" s="23"/>
      <c r="Z20" s="23"/>
    </row>
    <row r="21" spans="1:26" ht="15" x14ac:dyDescent="0.25">
      <c r="A21" s="10">
        <v>18</v>
      </c>
      <c r="B21" s="11" t="s">
        <v>86</v>
      </c>
      <c r="C21" s="11" t="s">
        <v>87</v>
      </c>
      <c r="D21" s="11" t="s">
        <v>275</v>
      </c>
      <c r="E21" s="12" t="s">
        <v>75</v>
      </c>
      <c r="F21" s="13" t="s">
        <v>76</v>
      </c>
      <c r="G21" s="50">
        <v>2.5999999999999999E-2</v>
      </c>
      <c r="H21" s="14">
        <v>2.5999999999999999E-2</v>
      </c>
      <c r="I21" s="16" t="s">
        <v>31</v>
      </c>
      <c r="J21" s="16" t="s">
        <v>31</v>
      </c>
      <c r="K21" s="16" t="s">
        <v>31</v>
      </c>
      <c r="L21" s="16" t="s">
        <v>31</v>
      </c>
      <c r="M21" s="16" t="s">
        <v>31</v>
      </c>
      <c r="N21" s="16" t="s">
        <v>31</v>
      </c>
      <c r="O21" s="16" t="s">
        <v>31</v>
      </c>
      <c r="P21" s="16" t="s">
        <v>31</v>
      </c>
      <c r="Q21" s="17">
        <v>44344</v>
      </c>
      <c r="R21" s="18" t="s">
        <v>32</v>
      </c>
      <c r="S21" s="25"/>
      <c r="T21" s="48">
        <v>2.6400000000000003E-2</v>
      </c>
      <c r="U21" s="21">
        <v>44603</v>
      </c>
      <c r="V21" s="21" t="s">
        <v>34</v>
      </c>
      <c r="W21" s="18"/>
      <c r="X21" s="49">
        <v>42046</v>
      </c>
      <c r="Y21" s="23"/>
      <c r="Z21" s="23"/>
    </row>
    <row r="22" spans="1:26" ht="15" x14ac:dyDescent="0.25">
      <c r="A22" s="10">
        <v>19</v>
      </c>
      <c r="B22" s="11" t="s">
        <v>89</v>
      </c>
      <c r="C22" s="11" t="s">
        <v>90</v>
      </c>
      <c r="D22" s="11" t="s">
        <v>91</v>
      </c>
      <c r="E22" s="12" t="s">
        <v>75</v>
      </c>
      <c r="F22" s="13" t="s">
        <v>76</v>
      </c>
      <c r="G22" s="50">
        <v>2.1999999999999999E-2</v>
      </c>
      <c r="H22" s="14">
        <v>2.1999999999999999E-2</v>
      </c>
      <c r="I22" s="16" t="s">
        <v>31</v>
      </c>
      <c r="J22" s="16" t="s">
        <v>31</v>
      </c>
      <c r="K22" s="16" t="s">
        <v>31</v>
      </c>
      <c r="L22" s="16" t="s">
        <v>31</v>
      </c>
      <c r="M22" s="16" t="s">
        <v>31</v>
      </c>
      <c r="N22" s="16" t="s">
        <v>31</v>
      </c>
      <c r="O22" s="16" t="s">
        <v>31</v>
      </c>
      <c r="P22" s="16" t="s">
        <v>31</v>
      </c>
      <c r="Q22" s="17">
        <v>44344</v>
      </c>
      <c r="R22" s="18" t="s">
        <v>32</v>
      </c>
      <c r="S22" s="25"/>
      <c r="T22" s="48">
        <v>2.3999999999999998E-3</v>
      </c>
      <c r="U22" s="21">
        <v>44630</v>
      </c>
      <c r="V22" s="21" t="s">
        <v>34</v>
      </c>
      <c r="W22" s="18"/>
      <c r="X22" s="49">
        <v>43166</v>
      </c>
      <c r="Y22" s="23"/>
      <c r="Z22" s="23"/>
    </row>
    <row r="23" spans="1:26" ht="15" x14ac:dyDescent="0.25">
      <c r="A23" s="10">
        <v>20</v>
      </c>
      <c r="B23" s="11" t="s">
        <v>92</v>
      </c>
      <c r="C23" s="11" t="s">
        <v>93</v>
      </c>
      <c r="D23" s="11" t="s">
        <v>94</v>
      </c>
      <c r="E23" s="12" t="s">
        <v>75</v>
      </c>
      <c r="F23" s="13" t="s">
        <v>76</v>
      </c>
      <c r="G23" s="50">
        <v>2.5999999999999999E-2</v>
      </c>
      <c r="H23" s="14">
        <v>2.5999999999999999E-2</v>
      </c>
      <c r="I23" s="16" t="s">
        <v>31</v>
      </c>
      <c r="J23" s="16" t="s">
        <v>31</v>
      </c>
      <c r="K23" s="16" t="s">
        <v>31</v>
      </c>
      <c r="L23" s="16" t="s">
        <v>31</v>
      </c>
      <c r="M23" s="16" t="s">
        <v>31</v>
      </c>
      <c r="N23" s="16" t="s">
        <v>31</v>
      </c>
      <c r="O23" s="16" t="s">
        <v>31</v>
      </c>
      <c r="P23" s="16" t="s">
        <v>31</v>
      </c>
      <c r="Q23" s="17">
        <v>44344</v>
      </c>
      <c r="R23" s="18" t="s">
        <v>32</v>
      </c>
      <c r="S23" s="25"/>
      <c r="T23" s="48">
        <v>2.6800000000000001E-2</v>
      </c>
      <c r="U23" s="21">
        <v>44603</v>
      </c>
      <c r="V23" s="21" t="s">
        <v>34</v>
      </c>
      <c r="W23" s="18"/>
      <c r="X23" s="49">
        <v>38901</v>
      </c>
      <c r="Y23" s="27"/>
      <c r="Z23" s="27"/>
    </row>
    <row r="24" spans="1:26" ht="15" x14ac:dyDescent="0.25">
      <c r="A24" s="10">
        <v>21</v>
      </c>
      <c r="B24" s="11" t="s">
        <v>95</v>
      </c>
      <c r="C24" s="11" t="s">
        <v>96</v>
      </c>
      <c r="D24" s="11" t="s">
        <v>97</v>
      </c>
      <c r="E24" s="12" t="s">
        <v>75</v>
      </c>
      <c r="F24" s="13" t="s">
        <v>76</v>
      </c>
      <c r="G24" s="50">
        <v>2.5000000000000001E-2</v>
      </c>
      <c r="H24" s="14">
        <v>2.5000000000000001E-2</v>
      </c>
      <c r="I24" s="16" t="s">
        <v>31</v>
      </c>
      <c r="J24" s="16" t="s">
        <v>31</v>
      </c>
      <c r="K24" s="16" t="s">
        <v>31</v>
      </c>
      <c r="L24" s="16" t="s">
        <v>31</v>
      </c>
      <c r="M24" s="16" t="s">
        <v>31</v>
      </c>
      <c r="N24" s="16" t="s">
        <v>31</v>
      </c>
      <c r="O24" s="16" t="s">
        <v>31</v>
      </c>
      <c r="P24" s="16" t="s">
        <v>31</v>
      </c>
      <c r="Q24" s="17">
        <v>44344</v>
      </c>
      <c r="R24" s="18" t="s">
        <v>32</v>
      </c>
      <c r="S24" s="25"/>
      <c r="T24" s="48">
        <v>2.6700000000000002E-2</v>
      </c>
      <c r="U24" s="21">
        <v>44603</v>
      </c>
      <c r="V24" s="21" t="s">
        <v>34</v>
      </c>
      <c r="W24" s="18"/>
      <c r="X24" s="49">
        <v>38842</v>
      </c>
      <c r="Y24" s="27"/>
      <c r="Z24" s="27"/>
    </row>
    <row r="25" spans="1:26" ht="15" x14ac:dyDescent="0.25">
      <c r="A25" s="10">
        <v>22</v>
      </c>
      <c r="B25" s="11" t="s">
        <v>98</v>
      </c>
      <c r="C25" s="11" t="s">
        <v>99</v>
      </c>
      <c r="D25" s="11" t="s">
        <v>100</v>
      </c>
      <c r="E25" s="12" t="s">
        <v>75</v>
      </c>
      <c r="F25" s="13" t="s">
        <v>76</v>
      </c>
      <c r="G25" s="50">
        <v>1.7000000000000001E-2</v>
      </c>
      <c r="H25" s="14">
        <v>1.7000000000000001E-2</v>
      </c>
      <c r="I25" s="16" t="s">
        <v>31</v>
      </c>
      <c r="J25" s="16" t="s">
        <v>31</v>
      </c>
      <c r="K25" s="16" t="s">
        <v>31</v>
      </c>
      <c r="L25" s="16" t="s">
        <v>31</v>
      </c>
      <c r="M25" s="16" t="s">
        <v>31</v>
      </c>
      <c r="N25" s="16" t="s">
        <v>31</v>
      </c>
      <c r="O25" s="16" t="s">
        <v>31</v>
      </c>
      <c r="P25" s="16" t="s">
        <v>31</v>
      </c>
      <c r="Q25" s="17">
        <v>44344</v>
      </c>
      <c r="R25" s="18" t="s">
        <v>32</v>
      </c>
      <c r="S25" s="25"/>
      <c r="T25" s="48">
        <v>1.4499999999999999E-2</v>
      </c>
      <c r="U25" s="21">
        <v>44603</v>
      </c>
      <c r="V25" s="21" t="s">
        <v>34</v>
      </c>
      <c r="W25" s="18"/>
      <c r="X25" s="49">
        <v>42501</v>
      </c>
      <c r="Y25" s="23"/>
      <c r="Z25" s="23"/>
    </row>
    <row r="26" spans="1:26" ht="15" x14ac:dyDescent="0.25">
      <c r="A26" s="10">
        <v>23</v>
      </c>
      <c r="B26" s="11" t="s">
        <v>101</v>
      </c>
      <c r="C26" s="11" t="s">
        <v>102</v>
      </c>
      <c r="D26" s="11" t="s">
        <v>103</v>
      </c>
      <c r="E26" s="12" t="s">
        <v>75</v>
      </c>
      <c r="F26" s="13" t="s">
        <v>76</v>
      </c>
      <c r="G26" s="50">
        <v>0.02</v>
      </c>
      <c r="H26" s="14">
        <v>0.02</v>
      </c>
      <c r="I26" s="16" t="s">
        <v>31</v>
      </c>
      <c r="J26" s="16" t="s">
        <v>31</v>
      </c>
      <c r="K26" s="16" t="s">
        <v>31</v>
      </c>
      <c r="L26" s="16" t="s">
        <v>31</v>
      </c>
      <c r="M26" s="16" t="s">
        <v>31</v>
      </c>
      <c r="N26" s="16" t="s">
        <v>31</v>
      </c>
      <c r="O26" s="16" t="s">
        <v>31</v>
      </c>
      <c r="P26" s="16" t="s">
        <v>31</v>
      </c>
      <c r="Q26" s="17">
        <v>44344</v>
      </c>
      <c r="R26" s="18" t="s">
        <v>32</v>
      </c>
      <c r="S26" s="25"/>
      <c r="T26" s="48">
        <v>2.3199999999999998E-2</v>
      </c>
      <c r="U26" s="21">
        <v>44603</v>
      </c>
      <c r="V26" s="21" t="s">
        <v>34</v>
      </c>
      <c r="W26" s="18"/>
      <c r="X26" s="49">
        <v>41829</v>
      </c>
      <c r="Y26" s="23"/>
      <c r="Z26" s="23"/>
    </row>
    <row r="27" spans="1:26" ht="15" x14ac:dyDescent="0.25">
      <c r="A27" s="10">
        <v>24</v>
      </c>
      <c r="B27" s="11" t="s">
        <v>104</v>
      </c>
      <c r="C27" s="11" t="s">
        <v>105</v>
      </c>
      <c r="D27" s="11" t="s">
        <v>106</v>
      </c>
      <c r="E27" s="12" t="s">
        <v>75</v>
      </c>
      <c r="F27" s="13" t="s">
        <v>76</v>
      </c>
      <c r="G27" s="50">
        <v>0.02</v>
      </c>
      <c r="H27" s="14">
        <v>0.02</v>
      </c>
      <c r="I27" s="16" t="s">
        <v>31</v>
      </c>
      <c r="J27" s="16" t="s">
        <v>31</v>
      </c>
      <c r="K27" s="16" t="s">
        <v>31</v>
      </c>
      <c r="L27" s="16" t="s">
        <v>31</v>
      </c>
      <c r="M27" s="16" t="s">
        <v>31</v>
      </c>
      <c r="N27" s="16" t="s">
        <v>31</v>
      </c>
      <c r="O27" s="16" t="s">
        <v>31</v>
      </c>
      <c r="P27" s="16" t="s">
        <v>31</v>
      </c>
      <c r="Q27" s="17">
        <v>44344</v>
      </c>
      <c r="R27" s="18" t="s">
        <v>32</v>
      </c>
      <c r="S27" s="25"/>
      <c r="T27" s="48">
        <v>2.3700000000000002E-2</v>
      </c>
      <c r="U27" s="21">
        <v>44603</v>
      </c>
      <c r="V27" s="21" t="s">
        <v>34</v>
      </c>
      <c r="W27" s="18"/>
      <c r="X27" s="49">
        <v>39378</v>
      </c>
      <c r="Y27" s="23"/>
      <c r="Z27" s="23"/>
    </row>
    <row r="28" spans="1:26" ht="15" x14ac:dyDescent="0.25">
      <c r="A28" s="10">
        <v>25</v>
      </c>
      <c r="B28" s="11" t="s">
        <v>107</v>
      </c>
      <c r="C28" s="11" t="s">
        <v>108</v>
      </c>
      <c r="D28" s="11" t="s">
        <v>109</v>
      </c>
      <c r="E28" s="12" t="s">
        <v>75</v>
      </c>
      <c r="F28" s="13" t="s">
        <v>76</v>
      </c>
      <c r="G28" s="50">
        <v>0.01</v>
      </c>
      <c r="H28" s="14">
        <v>0.01</v>
      </c>
      <c r="I28" s="16" t="s">
        <v>31</v>
      </c>
      <c r="J28" s="16" t="s">
        <v>31</v>
      </c>
      <c r="K28" s="16" t="s">
        <v>31</v>
      </c>
      <c r="L28" s="16" t="s">
        <v>31</v>
      </c>
      <c r="M28" s="16" t="s">
        <v>31</v>
      </c>
      <c r="N28" s="16" t="s">
        <v>31</v>
      </c>
      <c r="O28" s="16" t="s">
        <v>31</v>
      </c>
      <c r="P28" s="16" t="s">
        <v>31</v>
      </c>
      <c r="Q28" s="17">
        <v>44344</v>
      </c>
      <c r="R28" s="18" t="s">
        <v>32</v>
      </c>
      <c r="S28" s="25"/>
      <c r="T28" s="48">
        <v>4.7000000000000002E-3</v>
      </c>
      <c r="U28" s="21">
        <v>44603</v>
      </c>
      <c r="V28" s="22" t="s">
        <v>34</v>
      </c>
      <c r="W28" s="18"/>
      <c r="X28" s="49">
        <v>40164</v>
      </c>
      <c r="Y28" s="23"/>
      <c r="Z28" s="23"/>
    </row>
    <row r="29" spans="1:26" ht="15" x14ac:dyDescent="0.25">
      <c r="A29" s="10">
        <v>26</v>
      </c>
      <c r="B29" s="11" t="s">
        <v>110</v>
      </c>
      <c r="C29" s="11" t="s">
        <v>111</v>
      </c>
      <c r="D29" s="11" t="s">
        <v>112</v>
      </c>
      <c r="E29" s="12" t="s">
        <v>75</v>
      </c>
      <c r="F29" s="13" t="s">
        <v>76</v>
      </c>
      <c r="G29" s="50">
        <v>2.3E-2</v>
      </c>
      <c r="H29" s="14">
        <v>2.3E-2</v>
      </c>
      <c r="I29" s="16" t="s">
        <v>31</v>
      </c>
      <c r="J29" s="16" t="s">
        <v>31</v>
      </c>
      <c r="K29" s="16" t="s">
        <v>31</v>
      </c>
      <c r="L29" s="16" t="s">
        <v>31</v>
      </c>
      <c r="M29" s="16" t="s">
        <v>31</v>
      </c>
      <c r="N29" s="16" t="s">
        <v>31</v>
      </c>
      <c r="O29" s="16" t="s">
        <v>31</v>
      </c>
      <c r="P29" s="16" t="s">
        <v>31</v>
      </c>
      <c r="Q29" s="17">
        <v>44344</v>
      </c>
      <c r="R29" s="18" t="s">
        <v>32</v>
      </c>
      <c r="S29" s="25"/>
      <c r="T29" s="48">
        <v>2.1800000000000003E-2</v>
      </c>
      <c r="U29" s="21">
        <v>44603</v>
      </c>
      <c r="V29" s="21" t="s">
        <v>34</v>
      </c>
      <c r="W29" s="18"/>
      <c r="X29" s="49">
        <v>39644</v>
      </c>
      <c r="Y29" s="23"/>
      <c r="Z29" s="23"/>
    </row>
    <row r="30" spans="1:26" ht="15" x14ac:dyDescent="0.25">
      <c r="A30" s="10">
        <v>27</v>
      </c>
      <c r="B30" s="11" t="s">
        <v>113</v>
      </c>
      <c r="C30" s="11" t="s">
        <v>114</v>
      </c>
      <c r="D30" s="11" t="s">
        <v>115</v>
      </c>
      <c r="E30" s="12" t="s">
        <v>75</v>
      </c>
      <c r="F30" s="13" t="s">
        <v>76</v>
      </c>
      <c r="G30" s="50">
        <v>2.7E-2</v>
      </c>
      <c r="H30" s="14">
        <v>2.7E-2</v>
      </c>
      <c r="I30" s="16" t="s">
        <v>31</v>
      </c>
      <c r="J30" s="16" t="s">
        <v>31</v>
      </c>
      <c r="K30" s="16" t="s">
        <v>31</v>
      </c>
      <c r="L30" s="16" t="s">
        <v>31</v>
      </c>
      <c r="M30" s="16" t="s">
        <v>31</v>
      </c>
      <c r="N30" s="16" t="s">
        <v>31</v>
      </c>
      <c r="O30" s="16" t="s">
        <v>31</v>
      </c>
      <c r="P30" s="16" t="s">
        <v>31</v>
      </c>
      <c r="Q30" s="17">
        <v>44344</v>
      </c>
      <c r="R30" s="18" t="s">
        <v>32</v>
      </c>
      <c r="S30" s="25"/>
      <c r="T30" s="48">
        <v>2.3799999999999998E-2</v>
      </c>
      <c r="U30" s="21">
        <v>44603</v>
      </c>
      <c r="V30" s="21" t="s">
        <v>34</v>
      </c>
      <c r="W30" s="18"/>
      <c r="X30" s="49">
        <v>42016</v>
      </c>
      <c r="Y30" s="23"/>
      <c r="Z30" s="23"/>
    </row>
    <row r="31" spans="1:26" ht="15" x14ac:dyDescent="0.25">
      <c r="A31" s="10">
        <v>28</v>
      </c>
      <c r="B31" s="11" t="s">
        <v>116</v>
      </c>
      <c r="C31" s="11" t="s">
        <v>117</v>
      </c>
      <c r="D31" s="11" t="s">
        <v>118</v>
      </c>
      <c r="E31" s="12" t="s">
        <v>75</v>
      </c>
      <c r="F31" s="13" t="s">
        <v>76</v>
      </c>
      <c r="G31" s="50">
        <v>2.5999999999999999E-2</v>
      </c>
      <c r="H31" s="14">
        <v>2.5999999999999999E-2</v>
      </c>
      <c r="I31" s="16" t="s">
        <v>31</v>
      </c>
      <c r="J31" s="16" t="s">
        <v>31</v>
      </c>
      <c r="K31" s="16" t="s">
        <v>31</v>
      </c>
      <c r="L31" s="16" t="s">
        <v>31</v>
      </c>
      <c r="M31" s="16" t="s">
        <v>31</v>
      </c>
      <c r="N31" s="16" t="s">
        <v>31</v>
      </c>
      <c r="O31" s="16" t="s">
        <v>31</v>
      </c>
      <c r="P31" s="16" t="s">
        <v>31</v>
      </c>
      <c r="Q31" s="17">
        <v>44344</v>
      </c>
      <c r="R31" s="18" t="s">
        <v>32</v>
      </c>
      <c r="S31" s="25"/>
      <c r="T31" s="48">
        <v>2.4900000000000002E-2</v>
      </c>
      <c r="U31" s="21">
        <v>44603</v>
      </c>
      <c r="V31" s="21" t="s">
        <v>34</v>
      </c>
      <c r="W31" s="18"/>
      <c r="X31" s="49">
        <v>41598</v>
      </c>
      <c r="Y31" s="23"/>
      <c r="Z31" s="23"/>
    </row>
    <row r="32" spans="1:26" ht="15" x14ac:dyDescent="0.25">
      <c r="A32" s="10">
        <v>29</v>
      </c>
      <c r="B32" s="11" t="s">
        <v>119</v>
      </c>
      <c r="C32" s="11" t="s">
        <v>120</v>
      </c>
      <c r="D32" s="11" t="s">
        <v>121</v>
      </c>
      <c r="E32" s="12" t="s">
        <v>75</v>
      </c>
      <c r="F32" s="13" t="s">
        <v>76</v>
      </c>
      <c r="G32" s="50">
        <v>8.9999999999999993E-3</v>
      </c>
      <c r="H32" s="14">
        <v>8.9999999999999993E-3</v>
      </c>
      <c r="I32" s="16" t="s">
        <v>31</v>
      </c>
      <c r="J32" s="16" t="s">
        <v>31</v>
      </c>
      <c r="K32" s="16" t="s">
        <v>31</v>
      </c>
      <c r="L32" s="16" t="s">
        <v>31</v>
      </c>
      <c r="M32" s="16" t="s">
        <v>31</v>
      </c>
      <c r="N32" s="16" t="s">
        <v>31</v>
      </c>
      <c r="O32" s="16" t="s">
        <v>31</v>
      </c>
      <c r="P32" s="16" t="s">
        <v>31</v>
      </c>
      <c r="Q32" s="17">
        <v>44344</v>
      </c>
      <c r="R32" s="18" t="s">
        <v>32</v>
      </c>
      <c r="S32" s="25"/>
      <c r="T32" s="48">
        <v>4.5999999999999999E-3</v>
      </c>
      <c r="U32" s="21">
        <v>44603</v>
      </c>
      <c r="V32" s="22" t="s">
        <v>34</v>
      </c>
      <c r="W32" s="18"/>
      <c r="X32" s="49">
        <v>43796</v>
      </c>
      <c r="Y32" s="27"/>
      <c r="Z32" s="27"/>
    </row>
    <row r="33" spans="1:26" ht="15" x14ac:dyDescent="0.25">
      <c r="A33" s="10">
        <v>30</v>
      </c>
      <c r="B33" s="11" t="s">
        <v>122</v>
      </c>
      <c r="C33" s="11" t="s">
        <v>123</v>
      </c>
      <c r="D33" s="11" t="s">
        <v>124</v>
      </c>
      <c r="E33" s="12" t="s">
        <v>75</v>
      </c>
      <c r="F33" s="13" t="s">
        <v>76</v>
      </c>
      <c r="G33" s="51" t="s">
        <v>31</v>
      </c>
      <c r="H33" s="16" t="s">
        <v>31</v>
      </c>
      <c r="I33" s="16" t="s">
        <v>31</v>
      </c>
      <c r="J33" s="16" t="s">
        <v>31</v>
      </c>
      <c r="K33" s="16" t="s">
        <v>31</v>
      </c>
      <c r="L33" s="16" t="s">
        <v>31</v>
      </c>
      <c r="M33" s="16" t="s">
        <v>31</v>
      </c>
      <c r="N33" s="16" t="s">
        <v>31</v>
      </c>
      <c r="O33" s="16" t="s">
        <v>31</v>
      </c>
      <c r="P33" s="16" t="s">
        <v>31</v>
      </c>
      <c r="Q33" s="14"/>
      <c r="R33" s="18" t="s">
        <v>293</v>
      </c>
      <c r="S33" s="25"/>
      <c r="T33" s="48">
        <v>1.06E-2</v>
      </c>
      <c r="U33" s="21">
        <v>44603</v>
      </c>
      <c r="V33" s="21"/>
      <c r="W33" s="18"/>
      <c r="X33" s="49">
        <v>44028</v>
      </c>
      <c r="Y33" s="27"/>
      <c r="Z33" s="27"/>
    </row>
    <row r="34" spans="1:26" ht="15" x14ac:dyDescent="0.25">
      <c r="A34" s="10">
        <v>31</v>
      </c>
      <c r="B34" s="11" t="s">
        <v>127</v>
      </c>
      <c r="C34" s="11" t="s">
        <v>128</v>
      </c>
      <c r="D34" s="11" t="s">
        <v>129</v>
      </c>
      <c r="E34" s="12" t="s">
        <v>75</v>
      </c>
      <c r="F34" s="13" t="s">
        <v>76</v>
      </c>
      <c r="G34" s="52" t="s">
        <v>31</v>
      </c>
      <c r="H34" s="16" t="s">
        <v>31</v>
      </c>
      <c r="I34" s="16" t="s">
        <v>31</v>
      </c>
      <c r="J34" s="16" t="s">
        <v>31</v>
      </c>
      <c r="K34" s="16" t="s">
        <v>31</v>
      </c>
      <c r="L34" s="16" t="s">
        <v>31</v>
      </c>
      <c r="M34" s="16" t="s">
        <v>31</v>
      </c>
      <c r="N34" s="16" t="s">
        <v>31</v>
      </c>
      <c r="O34" s="16" t="s">
        <v>31</v>
      </c>
      <c r="P34" s="16" t="s">
        <v>31</v>
      </c>
      <c r="Q34" s="29"/>
      <c r="R34" s="18" t="s">
        <v>130</v>
      </c>
      <c r="S34" s="24"/>
      <c r="T34" s="48">
        <v>0.02</v>
      </c>
      <c r="U34" s="21">
        <v>44603</v>
      </c>
      <c r="V34" s="22" t="s">
        <v>278</v>
      </c>
      <c r="W34" s="18" t="s">
        <v>126</v>
      </c>
      <c r="X34" s="49">
        <v>44384</v>
      </c>
      <c r="Y34" s="27"/>
      <c r="Z34" s="27"/>
    </row>
    <row r="35" spans="1:26" ht="15" x14ac:dyDescent="0.25">
      <c r="A35" s="10">
        <v>32</v>
      </c>
      <c r="B35" s="11" t="s">
        <v>131</v>
      </c>
      <c r="C35" s="11" t="s">
        <v>132</v>
      </c>
      <c r="D35" s="11" t="s">
        <v>133</v>
      </c>
      <c r="E35" s="12" t="s">
        <v>134</v>
      </c>
      <c r="F35" s="13" t="s">
        <v>76</v>
      </c>
      <c r="G35" s="50">
        <v>3.1E-2</v>
      </c>
      <c r="H35" s="14">
        <v>3.1E-2</v>
      </c>
      <c r="I35" s="16" t="s">
        <v>31</v>
      </c>
      <c r="J35" s="16" t="s">
        <v>31</v>
      </c>
      <c r="K35" s="16" t="s">
        <v>31</v>
      </c>
      <c r="L35" s="16" t="s">
        <v>31</v>
      </c>
      <c r="M35" s="16" t="s">
        <v>31</v>
      </c>
      <c r="N35" s="16" t="s">
        <v>31</v>
      </c>
      <c r="O35" s="16" t="s">
        <v>31</v>
      </c>
      <c r="P35" s="16" t="s">
        <v>31</v>
      </c>
      <c r="Q35" s="17">
        <v>44344</v>
      </c>
      <c r="R35" s="18" t="s">
        <v>32</v>
      </c>
      <c r="S35" s="25"/>
      <c r="T35" s="48">
        <v>1.4199999999999999E-2</v>
      </c>
      <c r="U35" s="21">
        <v>44603</v>
      </c>
      <c r="V35" s="21" t="s">
        <v>34</v>
      </c>
      <c r="W35" s="18"/>
      <c r="X35" s="49">
        <v>40780</v>
      </c>
      <c r="Y35" s="23"/>
      <c r="Z35" s="23"/>
    </row>
    <row r="36" spans="1:26" ht="15" x14ac:dyDescent="0.25">
      <c r="A36" s="10">
        <v>33</v>
      </c>
      <c r="B36" s="11" t="s">
        <v>135</v>
      </c>
      <c r="C36" s="11" t="s">
        <v>136</v>
      </c>
      <c r="D36" s="11" t="s">
        <v>137</v>
      </c>
      <c r="E36" s="12" t="s">
        <v>134</v>
      </c>
      <c r="F36" s="13" t="s">
        <v>76</v>
      </c>
      <c r="G36" s="50">
        <v>2.5999999999999999E-2</v>
      </c>
      <c r="H36" s="14">
        <v>2.5999999999999999E-2</v>
      </c>
      <c r="I36" s="16" t="s">
        <v>31</v>
      </c>
      <c r="J36" s="16" t="s">
        <v>31</v>
      </c>
      <c r="K36" s="16" t="s">
        <v>31</v>
      </c>
      <c r="L36" s="16" t="s">
        <v>31</v>
      </c>
      <c r="M36" s="16" t="s">
        <v>31</v>
      </c>
      <c r="N36" s="16" t="s">
        <v>31</v>
      </c>
      <c r="O36" s="16" t="s">
        <v>31</v>
      </c>
      <c r="P36" s="16" t="s">
        <v>31</v>
      </c>
      <c r="Q36" s="17">
        <v>44344</v>
      </c>
      <c r="R36" s="18" t="s">
        <v>32</v>
      </c>
      <c r="S36" s="25"/>
      <c r="T36" s="48">
        <v>2.2700000000000001E-2</v>
      </c>
      <c r="U36" s="21">
        <v>44603</v>
      </c>
      <c r="V36" s="21" t="s">
        <v>34</v>
      </c>
      <c r="W36" s="18"/>
      <c r="X36" s="49">
        <v>39738</v>
      </c>
      <c r="Y36" s="23"/>
      <c r="Z36" s="23"/>
    </row>
    <row r="37" spans="1:26" ht="15" x14ac:dyDescent="0.25">
      <c r="A37" s="10">
        <v>34</v>
      </c>
      <c r="B37" s="11" t="s">
        <v>138</v>
      </c>
      <c r="C37" s="11" t="s">
        <v>139</v>
      </c>
      <c r="D37" s="11" t="s">
        <v>140</v>
      </c>
      <c r="E37" s="12" t="s">
        <v>134</v>
      </c>
      <c r="F37" s="13" t="s">
        <v>76</v>
      </c>
      <c r="G37" s="50">
        <v>2.7E-2</v>
      </c>
      <c r="H37" s="14">
        <v>2.7E-2</v>
      </c>
      <c r="I37" s="16" t="s">
        <v>31</v>
      </c>
      <c r="J37" s="16" t="s">
        <v>31</v>
      </c>
      <c r="K37" s="16" t="s">
        <v>31</v>
      </c>
      <c r="L37" s="16" t="s">
        <v>31</v>
      </c>
      <c r="M37" s="16" t="s">
        <v>31</v>
      </c>
      <c r="N37" s="16" t="s">
        <v>31</v>
      </c>
      <c r="O37" s="16" t="s">
        <v>31</v>
      </c>
      <c r="P37" s="16" t="s">
        <v>31</v>
      </c>
      <c r="Q37" s="17">
        <v>44344</v>
      </c>
      <c r="R37" s="18" t="s">
        <v>32</v>
      </c>
      <c r="S37" s="25"/>
      <c r="T37" s="48">
        <v>2.3799999999999998E-2</v>
      </c>
      <c r="U37" s="21">
        <v>44603</v>
      </c>
      <c r="V37" s="21" t="s">
        <v>34</v>
      </c>
      <c r="W37" s="18"/>
      <c r="X37" s="49">
        <v>42774</v>
      </c>
      <c r="Y37" s="23"/>
      <c r="Z37" s="23"/>
    </row>
    <row r="38" spans="1:26" ht="15" x14ac:dyDescent="0.25">
      <c r="A38" s="10">
        <v>35</v>
      </c>
      <c r="B38" s="11" t="s">
        <v>141</v>
      </c>
      <c r="C38" s="11" t="s">
        <v>142</v>
      </c>
      <c r="D38" s="11" t="s">
        <v>143</v>
      </c>
      <c r="E38" s="12" t="s">
        <v>134</v>
      </c>
      <c r="F38" s="13" t="s">
        <v>76</v>
      </c>
      <c r="G38" s="50">
        <v>2.1000000000000001E-2</v>
      </c>
      <c r="H38" s="14">
        <v>2.1000000000000001E-2</v>
      </c>
      <c r="I38" s="16" t="s">
        <v>31</v>
      </c>
      <c r="J38" s="16" t="s">
        <v>31</v>
      </c>
      <c r="K38" s="16" t="s">
        <v>31</v>
      </c>
      <c r="L38" s="16" t="s">
        <v>31</v>
      </c>
      <c r="M38" s="16" t="s">
        <v>31</v>
      </c>
      <c r="N38" s="16" t="s">
        <v>31</v>
      </c>
      <c r="O38" s="16" t="s">
        <v>31</v>
      </c>
      <c r="P38" s="16" t="s">
        <v>31</v>
      </c>
      <c r="Q38" s="17">
        <v>44344</v>
      </c>
      <c r="R38" s="18" t="s">
        <v>32</v>
      </c>
      <c r="S38" s="25"/>
      <c r="T38" s="48">
        <v>2.2100000000000002E-2</v>
      </c>
      <c r="U38" s="21">
        <v>44603</v>
      </c>
      <c r="V38" s="21" t="s">
        <v>34</v>
      </c>
      <c r="W38" s="18"/>
      <c r="X38" s="49">
        <v>42263</v>
      </c>
      <c r="Y38" s="23"/>
      <c r="Z38" s="23"/>
    </row>
    <row r="39" spans="1:26" ht="15" x14ac:dyDescent="0.25">
      <c r="A39" s="10">
        <v>36</v>
      </c>
      <c r="B39" s="11" t="s">
        <v>144</v>
      </c>
      <c r="C39" s="11" t="s">
        <v>145</v>
      </c>
      <c r="D39" s="11" t="s">
        <v>146</v>
      </c>
      <c r="E39" s="12" t="s">
        <v>134</v>
      </c>
      <c r="F39" s="13" t="s">
        <v>76</v>
      </c>
      <c r="G39" s="50">
        <v>1.7000000000000001E-2</v>
      </c>
      <c r="H39" s="14">
        <v>1.7000000000000001E-2</v>
      </c>
      <c r="I39" s="16" t="s">
        <v>31</v>
      </c>
      <c r="J39" s="16" t="s">
        <v>31</v>
      </c>
      <c r="K39" s="16" t="s">
        <v>31</v>
      </c>
      <c r="L39" s="16" t="s">
        <v>31</v>
      </c>
      <c r="M39" s="16" t="s">
        <v>31</v>
      </c>
      <c r="N39" s="16" t="s">
        <v>31</v>
      </c>
      <c r="O39" s="16" t="s">
        <v>31</v>
      </c>
      <c r="P39" s="16" t="s">
        <v>31</v>
      </c>
      <c r="Q39" s="17">
        <v>44344</v>
      </c>
      <c r="R39" s="18" t="s">
        <v>32</v>
      </c>
      <c r="S39" s="25"/>
      <c r="T39" s="48">
        <v>1.4199999999999999E-2</v>
      </c>
      <c r="U39" s="21">
        <v>44603</v>
      </c>
      <c r="V39" s="21" t="s">
        <v>34</v>
      </c>
      <c r="W39" s="18"/>
      <c r="X39" s="49">
        <v>39925</v>
      </c>
      <c r="Y39" s="23"/>
      <c r="Z39" s="23"/>
    </row>
    <row r="40" spans="1:26" ht="15" x14ac:dyDescent="0.25">
      <c r="A40" s="10">
        <v>37</v>
      </c>
      <c r="B40" s="11" t="s">
        <v>147</v>
      </c>
      <c r="C40" s="11" t="s">
        <v>148</v>
      </c>
      <c r="D40" s="11" t="s">
        <v>149</v>
      </c>
      <c r="E40" s="12" t="s">
        <v>134</v>
      </c>
      <c r="F40" s="13" t="s">
        <v>76</v>
      </c>
      <c r="G40" s="50">
        <v>1.7000000000000001E-2</v>
      </c>
      <c r="H40" s="14">
        <v>1.7000000000000001E-2</v>
      </c>
      <c r="I40" s="16" t="s">
        <v>31</v>
      </c>
      <c r="J40" s="16" t="s">
        <v>31</v>
      </c>
      <c r="K40" s="16" t="s">
        <v>31</v>
      </c>
      <c r="L40" s="16" t="s">
        <v>31</v>
      </c>
      <c r="M40" s="16" t="s">
        <v>31</v>
      </c>
      <c r="N40" s="16" t="s">
        <v>31</v>
      </c>
      <c r="O40" s="16" t="s">
        <v>31</v>
      </c>
      <c r="P40" s="16" t="s">
        <v>31</v>
      </c>
      <c r="Q40" s="17">
        <v>44344</v>
      </c>
      <c r="R40" s="18" t="s">
        <v>32</v>
      </c>
      <c r="S40" s="25"/>
      <c r="T40" s="48">
        <v>1.03E-2</v>
      </c>
      <c r="U40" s="21">
        <v>44603</v>
      </c>
      <c r="V40" s="21" t="s">
        <v>34</v>
      </c>
      <c r="W40" s="18"/>
      <c r="X40" s="49">
        <v>40921</v>
      </c>
      <c r="Y40" s="23"/>
      <c r="Z40" s="23"/>
    </row>
    <row r="41" spans="1:26" ht="15" x14ac:dyDescent="0.25">
      <c r="A41" s="10">
        <v>38</v>
      </c>
      <c r="B41" s="11" t="s">
        <v>150</v>
      </c>
      <c r="C41" s="11" t="s">
        <v>151</v>
      </c>
      <c r="D41" s="11" t="s">
        <v>152</v>
      </c>
      <c r="E41" s="12" t="s">
        <v>153</v>
      </c>
      <c r="F41" s="13" t="s">
        <v>30</v>
      </c>
      <c r="G41" s="50">
        <v>0.03</v>
      </c>
      <c r="H41" s="14">
        <v>3.1E-2</v>
      </c>
      <c r="I41" s="16" t="s">
        <v>31</v>
      </c>
      <c r="J41" s="14">
        <v>2.9000000000000001E-2</v>
      </c>
      <c r="K41" s="16" t="s">
        <v>31</v>
      </c>
      <c r="L41" s="14">
        <v>2.1999999999999999E-2</v>
      </c>
      <c r="M41" s="16" t="s">
        <v>31</v>
      </c>
      <c r="N41" s="16" t="s">
        <v>31</v>
      </c>
      <c r="O41" s="16" t="s">
        <v>31</v>
      </c>
      <c r="P41" s="16" t="s">
        <v>31</v>
      </c>
      <c r="Q41" s="17">
        <v>44344</v>
      </c>
      <c r="R41" s="18" t="s">
        <v>32</v>
      </c>
      <c r="S41" s="25"/>
      <c r="T41" s="48">
        <v>2.5600000000000001E-2</v>
      </c>
      <c r="U41" s="21">
        <v>44603</v>
      </c>
      <c r="V41" s="21" t="s">
        <v>34</v>
      </c>
      <c r="W41" s="18"/>
      <c r="X41" s="49">
        <v>36685</v>
      </c>
      <c r="Y41" s="27"/>
      <c r="Z41" s="27"/>
    </row>
    <row r="42" spans="1:26" ht="15" x14ac:dyDescent="0.25">
      <c r="A42" s="10">
        <v>39</v>
      </c>
      <c r="B42" s="11" t="s">
        <v>154</v>
      </c>
      <c r="C42" s="11" t="s">
        <v>155</v>
      </c>
      <c r="D42" s="11" t="s">
        <v>156</v>
      </c>
      <c r="E42" s="12" t="s">
        <v>153</v>
      </c>
      <c r="F42" s="13" t="s">
        <v>30</v>
      </c>
      <c r="G42" s="50">
        <v>0.03</v>
      </c>
      <c r="H42" s="14">
        <v>3.1E-2</v>
      </c>
      <c r="I42" s="16" t="s">
        <v>31</v>
      </c>
      <c r="J42" s="16" t="s">
        <v>31</v>
      </c>
      <c r="K42" s="16" t="s">
        <v>31</v>
      </c>
      <c r="L42" s="14">
        <v>2.4E-2</v>
      </c>
      <c r="M42" s="16" t="s">
        <v>31</v>
      </c>
      <c r="N42" s="16" t="s">
        <v>31</v>
      </c>
      <c r="O42" s="16" t="s">
        <v>31</v>
      </c>
      <c r="P42" s="16" t="s">
        <v>31</v>
      </c>
      <c r="Q42" s="17">
        <v>44344</v>
      </c>
      <c r="R42" s="18" t="s">
        <v>32</v>
      </c>
      <c r="S42" s="25"/>
      <c r="T42" s="48">
        <v>2.5499999999999998E-2</v>
      </c>
      <c r="U42" s="21">
        <v>44603</v>
      </c>
      <c r="V42" s="21" t="s">
        <v>34</v>
      </c>
      <c r="W42" s="18"/>
      <c r="X42" s="49">
        <v>38106</v>
      </c>
      <c r="Y42" s="27"/>
      <c r="Z42" s="27"/>
    </row>
    <row r="43" spans="1:26" ht="15" x14ac:dyDescent="0.25">
      <c r="A43" s="10">
        <v>40</v>
      </c>
      <c r="B43" s="11" t="s">
        <v>157</v>
      </c>
      <c r="C43" s="11" t="s">
        <v>158</v>
      </c>
      <c r="D43" s="11" t="s">
        <v>159</v>
      </c>
      <c r="E43" s="12" t="s">
        <v>153</v>
      </c>
      <c r="F43" s="13" t="s">
        <v>30</v>
      </c>
      <c r="G43" s="50">
        <v>2.3E-2</v>
      </c>
      <c r="H43" s="14">
        <v>2.3E-2</v>
      </c>
      <c r="I43" s="16" t="s">
        <v>31</v>
      </c>
      <c r="J43" s="16" t="s">
        <v>31</v>
      </c>
      <c r="K43" s="16" t="s">
        <v>31</v>
      </c>
      <c r="L43" s="14">
        <v>2.3E-2</v>
      </c>
      <c r="M43" s="16" t="s">
        <v>31</v>
      </c>
      <c r="N43" s="16" t="s">
        <v>31</v>
      </c>
      <c r="O43" s="16" t="s">
        <v>31</v>
      </c>
      <c r="P43" s="16" t="s">
        <v>31</v>
      </c>
      <c r="Q43" s="17">
        <v>44344</v>
      </c>
      <c r="R43" s="18" t="s">
        <v>32</v>
      </c>
      <c r="S43" s="25"/>
      <c r="T43" s="48">
        <v>2.35E-2</v>
      </c>
      <c r="U43" s="21">
        <v>44603</v>
      </c>
      <c r="V43" s="21" t="s">
        <v>34</v>
      </c>
      <c r="W43" s="18"/>
      <c r="X43" s="49">
        <v>37378</v>
      </c>
      <c r="Y43" s="27"/>
      <c r="Z43" s="27"/>
    </row>
    <row r="44" spans="1:26" ht="15" x14ac:dyDescent="0.25">
      <c r="A44" s="10">
        <v>41</v>
      </c>
      <c r="B44" s="11" t="s">
        <v>160</v>
      </c>
      <c r="C44" s="11" t="s">
        <v>161</v>
      </c>
      <c r="D44" s="11" t="s">
        <v>162</v>
      </c>
      <c r="E44" s="12" t="s">
        <v>153</v>
      </c>
      <c r="F44" s="13" t="s">
        <v>30</v>
      </c>
      <c r="G44" s="50">
        <v>1.6E-2</v>
      </c>
      <c r="H44" s="14">
        <v>1.6E-2</v>
      </c>
      <c r="I44" s="16" t="s">
        <v>31</v>
      </c>
      <c r="J44" s="16" t="s">
        <v>31</v>
      </c>
      <c r="K44" s="16" t="s">
        <v>31</v>
      </c>
      <c r="L44" s="14">
        <v>1.6E-2</v>
      </c>
      <c r="M44" s="16" t="s">
        <v>31</v>
      </c>
      <c r="N44" s="16" t="s">
        <v>31</v>
      </c>
      <c r="O44" s="16" t="s">
        <v>31</v>
      </c>
      <c r="P44" s="16" t="s">
        <v>31</v>
      </c>
      <c r="Q44" s="17">
        <v>44344</v>
      </c>
      <c r="R44" s="18" t="s">
        <v>32</v>
      </c>
      <c r="S44" s="25"/>
      <c r="T44" s="48">
        <v>1.43E-2</v>
      </c>
      <c r="U44" s="21">
        <v>44603</v>
      </c>
      <c r="V44" s="21" t="s">
        <v>34</v>
      </c>
      <c r="W44" s="18"/>
      <c r="X44" s="49">
        <v>37778</v>
      </c>
      <c r="Y44" s="27"/>
      <c r="Z44" s="27"/>
    </row>
    <row r="45" spans="1:26" ht="15" x14ac:dyDescent="0.25">
      <c r="A45" s="10">
        <v>42</v>
      </c>
      <c r="B45" s="11" t="s">
        <v>163</v>
      </c>
      <c r="C45" s="11" t="s">
        <v>164</v>
      </c>
      <c r="D45" s="11" t="s">
        <v>165</v>
      </c>
      <c r="E45" s="12" t="s">
        <v>153</v>
      </c>
      <c r="F45" s="13" t="s">
        <v>30</v>
      </c>
      <c r="G45" s="50">
        <v>2.5000000000000001E-2</v>
      </c>
      <c r="H45" s="14">
        <v>2.5000000000000001E-2</v>
      </c>
      <c r="I45" s="16" t="s">
        <v>31</v>
      </c>
      <c r="J45" s="16">
        <v>2.5000000000000001E-2</v>
      </c>
      <c r="K45" s="16" t="s">
        <v>31</v>
      </c>
      <c r="L45" s="16">
        <v>2.1000000000000001E-2</v>
      </c>
      <c r="M45" s="16" t="s">
        <v>31</v>
      </c>
      <c r="N45" s="16" t="s">
        <v>31</v>
      </c>
      <c r="O45" s="16" t="s">
        <v>31</v>
      </c>
      <c r="P45" s="16" t="s">
        <v>31</v>
      </c>
      <c r="Q45" s="17">
        <v>44344</v>
      </c>
      <c r="R45" s="18" t="s">
        <v>32</v>
      </c>
      <c r="S45" s="25"/>
      <c r="T45" s="48">
        <v>2.2499999999999999E-2</v>
      </c>
      <c r="U45" s="21">
        <v>44603</v>
      </c>
      <c r="V45" s="21" t="s">
        <v>34</v>
      </c>
      <c r="W45" s="18"/>
      <c r="X45" s="49">
        <v>38558</v>
      </c>
      <c r="Y45" s="27"/>
      <c r="Z45" s="27"/>
    </row>
    <row r="46" spans="1:26" ht="15" x14ac:dyDescent="0.25">
      <c r="A46" s="10">
        <v>43</v>
      </c>
      <c r="B46" s="11" t="s">
        <v>166</v>
      </c>
      <c r="C46" s="11" t="s">
        <v>167</v>
      </c>
      <c r="D46" s="11" t="s">
        <v>168</v>
      </c>
      <c r="E46" s="12" t="s">
        <v>169</v>
      </c>
      <c r="F46" s="13" t="s">
        <v>76</v>
      </c>
      <c r="G46" s="50">
        <v>0</v>
      </c>
      <c r="H46" s="14"/>
      <c r="I46" s="14"/>
      <c r="J46" s="14"/>
      <c r="K46" s="16"/>
      <c r="L46" s="14"/>
      <c r="M46" s="14"/>
      <c r="N46" s="14"/>
      <c r="O46" s="14"/>
      <c r="P46" s="14"/>
      <c r="Q46" s="17">
        <v>44344</v>
      </c>
      <c r="R46" s="18" t="s">
        <v>32</v>
      </c>
      <c r="S46" s="25"/>
      <c r="T46" s="48">
        <v>2.5000000000000001E-3</v>
      </c>
      <c r="U46" s="21">
        <v>44652</v>
      </c>
      <c r="V46" s="22" t="s">
        <v>34</v>
      </c>
      <c r="W46" s="21"/>
      <c r="X46" s="49">
        <v>43812</v>
      </c>
      <c r="Y46" s="27"/>
      <c r="Z46" s="27"/>
    </row>
    <row r="47" spans="1:26" ht="15" x14ac:dyDescent="0.25">
      <c r="A47" s="10">
        <v>44</v>
      </c>
      <c r="B47" s="11" t="s">
        <v>170</v>
      </c>
      <c r="C47" s="11" t="s">
        <v>171</v>
      </c>
      <c r="D47" s="11" t="s">
        <v>172</v>
      </c>
      <c r="E47" s="12" t="s">
        <v>169</v>
      </c>
      <c r="F47" s="13" t="s">
        <v>76</v>
      </c>
      <c r="G47" s="50">
        <v>2E-3</v>
      </c>
      <c r="H47" s="14"/>
      <c r="I47" s="14"/>
      <c r="J47" s="14"/>
      <c r="K47" s="16"/>
      <c r="L47" s="14"/>
      <c r="M47" s="14"/>
      <c r="N47" s="14"/>
      <c r="O47" s="14"/>
      <c r="P47" s="14"/>
      <c r="Q47" s="17">
        <v>44344</v>
      </c>
      <c r="R47" s="18" t="s">
        <v>32</v>
      </c>
      <c r="S47" s="25"/>
      <c r="T47" s="48">
        <v>3.5999999999999999E-3</v>
      </c>
      <c r="U47" s="21">
        <v>44652</v>
      </c>
      <c r="V47" s="22" t="s">
        <v>34</v>
      </c>
      <c r="W47" s="21"/>
      <c r="X47" s="49">
        <v>43798</v>
      </c>
      <c r="Y47" s="27"/>
      <c r="Z47" s="27"/>
    </row>
    <row r="48" spans="1:26" ht="15" x14ac:dyDescent="0.25">
      <c r="A48" s="10">
        <v>45</v>
      </c>
      <c r="B48" s="11" t="s">
        <v>173</v>
      </c>
      <c r="C48" s="11" t="s">
        <v>174</v>
      </c>
      <c r="D48" s="11" t="s">
        <v>175</v>
      </c>
      <c r="E48" s="12" t="s">
        <v>169</v>
      </c>
      <c r="F48" s="13" t="s">
        <v>76</v>
      </c>
      <c r="G48" s="50">
        <v>2E-3</v>
      </c>
      <c r="H48" s="14"/>
      <c r="I48" s="14"/>
      <c r="J48" s="14"/>
      <c r="K48" s="16"/>
      <c r="L48" s="14"/>
      <c r="M48" s="14"/>
      <c r="N48" s="14"/>
      <c r="O48" s="14"/>
      <c r="P48" s="14"/>
      <c r="Q48" s="17">
        <v>44344</v>
      </c>
      <c r="R48" s="18" t="s">
        <v>32</v>
      </c>
      <c r="S48" s="25"/>
      <c r="T48" s="48">
        <v>5.0000000000000001E-3</v>
      </c>
      <c r="U48" s="21">
        <v>44652</v>
      </c>
      <c r="V48" s="22" t="s">
        <v>34</v>
      </c>
      <c r="W48" s="21"/>
      <c r="X48" s="49">
        <v>43798</v>
      </c>
      <c r="Y48" s="27"/>
      <c r="Z48" s="27"/>
    </row>
    <row r="49" spans="1:26" ht="15" x14ac:dyDescent="0.25">
      <c r="A49" s="10">
        <v>46</v>
      </c>
      <c r="B49" s="11" t="s">
        <v>176</v>
      </c>
      <c r="C49" s="11" t="s">
        <v>177</v>
      </c>
      <c r="D49" s="11" t="s">
        <v>178</v>
      </c>
      <c r="E49" s="12" t="s">
        <v>169</v>
      </c>
      <c r="F49" s="13" t="s">
        <v>76</v>
      </c>
      <c r="G49" s="50">
        <v>3.0000000000000001E-3</v>
      </c>
      <c r="H49" s="14"/>
      <c r="I49" s="14"/>
      <c r="J49" s="14"/>
      <c r="K49" s="16"/>
      <c r="L49" s="14"/>
      <c r="M49" s="14"/>
      <c r="N49" s="14"/>
      <c r="O49" s="14"/>
      <c r="P49" s="14"/>
      <c r="Q49" s="17">
        <v>44344</v>
      </c>
      <c r="R49" s="18" t="s">
        <v>32</v>
      </c>
      <c r="S49" s="25"/>
      <c r="T49" s="48">
        <v>5.1000000000000004E-3</v>
      </c>
      <c r="U49" s="21">
        <v>44652</v>
      </c>
      <c r="V49" s="22" t="s">
        <v>34</v>
      </c>
      <c r="W49" s="21"/>
      <c r="X49" s="49">
        <v>43798</v>
      </c>
      <c r="Y49" s="27"/>
      <c r="Z49" s="27"/>
    </row>
    <row r="50" spans="1:26" ht="15" x14ac:dyDescent="0.25">
      <c r="A50" s="10">
        <v>47</v>
      </c>
      <c r="B50" s="11" t="s">
        <v>179</v>
      </c>
      <c r="C50" s="11" t="s">
        <v>180</v>
      </c>
      <c r="D50" s="11" t="s">
        <v>181</v>
      </c>
      <c r="E50" s="12" t="s">
        <v>169</v>
      </c>
      <c r="F50" s="13" t="s">
        <v>76</v>
      </c>
      <c r="G50" s="50">
        <v>3.0000000000000001E-3</v>
      </c>
      <c r="H50" s="14"/>
      <c r="I50" s="14"/>
      <c r="J50" s="14"/>
      <c r="K50" s="16"/>
      <c r="L50" s="14"/>
      <c r="M50" s="14"/>
      <c r="N50" s="14"/>
      <c r="O50" s="14"/>
      <c r="P50" s="14"/>
      <c r="Q50" s="17">
        <v>44344</v>
      </c>
      <c r="R50" s="18" t="s">
        <v>32</v>
      </c>
      <c r="S50" s="25"/>
      <c r="T50" s="48">
        <v>5.1000000000000004E-3</v>
      </c>
      <c r="U50" s="21">
        <v>44652</v>
      </c>
      <c r="V50" s="22" t="s">
        <v>34</v>
      </c>
      <c r="W50" s="21"/>
      <c r="X50" s="49">
        <v>43798</v>
      </c>
      <c r="Y50" s="27"/>
      <c r="Z50" s="27"/>
    </row>
    <row r="51" spans="1:26" ht="15" x14ac:dyDescent="0.25">
      <c r="A51" s="10">
        <v>48</v>
      </c>
      <c r="B51" s="11" t="s">
        <v>182</v>
      </c>
      <c r="C51" s="11" t="s">
        <v>183</v>
      </c>
      <c r="D51" s="11" t="s">
        <v>184</v>
      </c>
      <c r="E51" s="12" t="s">
        <v>169</v>
      </c>
      <c r="F51" s="13" t="s">
        <v>76</v>
      </c>
      <c r="G51" s="50">
        <v>3.0000000000000001E-3</v>
      </c>
      <c r="H51" s="14"/>
      <c r="I51" s="14"/>
      <c r="J51" s="14"/>
      <c r="K51" s="16"/>
      <c r="L51" s="14"/>
      <c r="M51" s="14"/>
      <c r="N51" s="14"/>
      <c r="O51" s="14"/>
      <c r="P51" s="14"/>
      <c r="Q51" s="17">
        <v>44344</v>
      </c>
      <c r="R51" s="18" t="s">
        <v>32</v>
      </c>
      <c r="S51" s="25"/>
      <c r="T51" s="48">
        <v>4.8999999999999998E-3</v>
      </c>
      <c r="U51" s="21">
        <v>44652</v>
      </c>
      <c r="V51" s="22" t="s">
        <v>34</v>
      </c>
      <c r="W51" s="21"/>
      <c r="X51" s="49">
        <v>43798</v>
      </c>
      <c r="Y51" s="27"/>
      <c r="Z51" s="27"/>
    </row>
    <row r="52" spans="1:26" ht="15" x14ac:dyDescent="0.25">
      <c r="A52" s="10">
        <v>49</v>
      </c>
      <c r="B52" s="11" t="s">
        <v>185</v>
      </c>
      <c r="C52" s="11" t="s">
        <v>186</v>
      </c>
      <c r="D52" s="11" t="s">
        <v>187</v>
      </c>
      <c r="E52" s="12" t="s">
        <v>169</v>
      </c>
      <c r="F52" s="13" t="s">
        <v>76</v>
      </c>
      <c r="G52" s="50">
        <v>3.0000000000000001E-3</v>
      </c>
      <c r="H52" s="14"/>
      <c r="I52" s="14"/>
      <c r="J52" s="14"/>
      <c r="K52" s="16"/>
      <c r="L52" s="14"/>
      <c r="M52" s="14"/>
      <c r="N52" s="14"/>
      <c r="O52" s="14"/>
      <c r="P52" s="14"/>
      <c r="Q52" s="17">
        <v>44344</v>
      </c>
      <c r="R52" s="18" t="s">
        <v>32</v>
      </c>
      <c r="S52" s="25"/>
      <c r="T52" s="48">
        <v>5.2000000000000006E-3</v>
      </c>
      <c r="U52" s="21">
        <v>44652</v>
      </c>
      <c r="V52" s="22" t="s">
        <v>34</v>
      </c>
      <c r="W52" s="21"/>
      <c r="X52" s="49">
        <v>43798</v>
      </c>
      <c r="Y52" s="27"/>
      <c r="Z52" s="27"/>
    </row>
    <row r="53" spans="1:26" ht="15" x14ac:dyDescent="0.25">
      <c r="A53" s="10">
        <v>50</v>
      </c>
      <c r="B53" s="11" t="s">
        <v>188</v>
      </c>
      <c r="C53" s="11" t="s">
        <v>189</v>
      </c>
      <c r="D53" s="11" t="s">
        <v>190</v>
      </c>
      <c r="E53" s="12" t="s">
        <v>169</v>
      </c>
      <c r="F53" s="13" t="s">
        <v>76</v>
      </c>
      <c r="G53" s="50">
        <v>2E-3</v>
      </c>
      <c r="H53" s="14"/>
      <c r="I53" s="14"/>
      <c r="J53" s="14"/>
      <c r="K53" s="16"/>
      <c r="L53" s="14"/>
      <c r="M53" s="14"/>
      <c r="N53" s="14"/>
      <c r="O53" s="14"/>
      <c r="P53" s="14"/>
      <c r="Q53" s="17">
        <v>44344</v>
      </c>
      <c r="R53" s="18" t="s">
        <v>32</v>
      </c>
      <c r="S53" s="25"/>
      <c r="T53" s="48">
        <v>4.8999999999999998E-3</v>
      </c>
      <c r="U53" s="21">
        <v>44652</v>
      </c>
      <c r="V53" s="22" t="s">
        <v>34</v>
      </c>
      <c r="W53" s="21"/>
      <c r="X53" s="49">
        <v>43798</v>
      </c>
      <c r="Y53" s="27"/>
      <c r="Z53" s="27"/>
    </row>
    <row r="54" spans="1:26" ht="15" x14ac:dyDescent="0.25">
      <c r="A54" s="10">
        <v>51</v>
      </c>
      <c r="B54" s="11" t="s">
        <v>191</v>
      </c>
      <c r="C54" s="11" t="s">
        <v>192</v>
      </c>
      <c r="D54" s="11" t="s">
        <v>193</v>
      </c>
      <c r="E54" s="12" t="s">
        <v>169</v>
      </c>
      <c r="F54" s="13" t="s">
        <v>76</v>
      </c>
      <c r="G54" s="50">
        <v>0</v>
      </c>
      <c r="H54" s="14"/>
      <c r="I54" s="14"/>
      <c r="J54" s="14"/>
      <c r="K54" s="16"/>
      <c r="L54" s="14"/>
      <c r="M54" s="14"/>
      <c r="N54" s="14"/>
      <c r="O54" s="14"/>
      <c r="P54" s="14"/>
      <c r="Q54" s="17">
        <v>44344</v>
      </c>
      <c r="R54" s="18" t="s">
        <v>32</v>
      </c>
      <c r="S54" s="25"/>
      <c r="T54" s="48">
        <v>4.7999999999999996E-3</v>
      </c>
      <c r="U54" s="21">
        <v>44652</v>
      </c>
      <c r="V54" s="22" t="s">
        <v>34</v>
      </c>
      <c r="W54" s="21"/>
      <c r="X54" s="49">
        <v>43803</v>
      </c>
      <c r="Y54" s="27"/>
      <c r="Z54" s="27"/>
    </row>
    <row r="55" spans="1:26" ht="15" x14ac:dyDescent="0.25">
      <c r="A55" s="10">
        <v>52</v>
      </c>
      <c r="B55" s="1" t="s">
        <v>194</v>
      </c>
      <c r="C55" s="11" t="s">
        <v>195</v>
      </c>
      <c r="D55" s="11" t="s">
        <v>196</v>
      </c>
      <c r="E55" s="12" t="s">
        <v>169</v>
      </c>
      <c r="F55" s="13" t="s">
        <v>76</v>
      </c>
      <c r="G55" s="53" t="s">
        <v>31</v>
      </c>
      <c r="H55" s="29"/>
      <c r="I55" s="29"/>
      <c r="J55" s="30"/>
      <c r="K55" s="16"/>
      <c r="L55" s="30"/>
      <c r="M55" s="30"/>
      <c r="N55" s="30"/>
      <c r="O55" s="30"/>
      <c r="P55" s="30"/>
      <c r="Q55" s="30"/>
      <c r="R55" s="18" t="s">
        <v>130</v>
      </c>
      <c r="S55" s="31"/>
      <c r="T55" s="48">
        <v>3.0000000000000001E-3</v>
      </c>
      <c r="U55" s="21">
        <v>44652</v>
      </c>
      <c r="V55" s="21" t="s">
        <v>34</v>
      </c>
      <c r="W55" s="18" t="s">
        <v>126</v>
      </c>
      <c r="X55" s="49">
        <v>44292</v>
      </c>
      <c r="Y55" s="27"/>
      <c r="Z55" s="32"/>
    </row>
    <row r="57" spans="1:26" ht="14.25" customHeight="1" x14ac:dyDescent="0.2">
      <c r="C57" s="90"/>
      <c r="D57" s="105" t="s">
        <v>212</v>
      </c>
      <c r="E57" s="105"/>
      <c r="F57" s="105"/>
      <c r="G57" s="105"/>
      <c r="H57" s="105"/>
      <c r="I57" s="105"/>
      <c r="J57" s="105"/>
      <c r="K57" s="105"/>
      <c r="L57" s="105"/>
      <c r="M57" s="105"/>
      <c r="N57" s="105"/>
      <c r="O57" s="105"/>
      <c r="P57" s="105"/>
      <c r="Q57" s="105"/>
      <c r="R57" s="105"/>
      <c r="S57" s="105"/>
      <c r="T57" s="105"/>
      <c r="U57" s="105"/>
      <c r="V57" s="105"/>
      <c r="W57" s="105"/>
      <c r="X57" s="105"/>
    </row>
    <row r="58" spans="1:26" ht="14.25" customHeight="1" x14ac:dyDescent="0.2">
      <c r="C58" s="91" t="s">
        <v>33</v>
      </c>
      <c r="D58" s="101" t="s">
        <v>213</v>
      </c>
      <c r="E58" s="101"/>
      <c r="F58" s="101"/>
      <c r="G58" s="101"/>
      <c r="H58" s="101"/>
      <c r="I58" s="101"/>
      <c r="J58" s="101"/>
      <c r="K58" s="101"/>
      <c r="L58" s="101"/>
      <c r="M58" s="101"/>
      <c r="N58" s="101"/>
      <c r="O58" s="101"/>
      <c r="P58" s="101"/>
      <c r="Q58" s="101"/>
      <c r="R58" s="101"/>
      <c r="S58" s="101"/>
      <c r="T58" s="101"/>
      <c r="U58" s="101"/>
      <c r="V58" s="101"/>
      <c r="W58" s="101"/>
      <c r="X58" s="101"/>
    </row>
    <row r="59" spans="1:26" ht="20.25" customHeight="1" x14ac:dyDescent="0.2">
      <c r="C59" s="91"/>
      <c r="D59" s="101" t="s">
        <v>295</v>
      </c>
      <c r="E59" s="101"/>
      <c r="F59" s="101"/>
      <c r="G59" s="101"/>
      <c r="H59" s="101"/>
      <c r="I59" s="101"/>
      <c r="J59" s="101"/>
      <c r="K59" s="101"/>
      <c r="L59" s="101"/>
      <c r="M59" s="101"/>
      <c r="N59" s="101"/>
      <c r="O59" s="101"/>
      <c r="P59" s="101"/>
      <c r="Q59" s="101"/>
      <c r="R59" s="101"/>
      <c r="S59" s="101"/>
      <c r="T59" s="101"/>
      <c r="U59" s="101"/>
      <c r="V59" s="101"/>
      <c r="W59" s="101"/>
      <c r="X59" s="101"/>
    </row>
    <row r="60" spans="1:26" x14ac:dyDescent="0.2">
      <c r="C60" s="91"/>
      <c r="D60" s="101" t="s">
        <v>300</v>
      </c>
      <c r="E60" s="101"/>
      <c r="F60" s="101"/>
      <c r="G60" s="101"/>
      <c r="H60" s="101"/>
      <c r="I60" s="101"/>
      <c r="J60" s="101"/>
      <c r="K60" s="101"/>
      <c r="L60" s="101"/>
      <c r="M60" s="101"/>
      <c r="N60" s="101"/>
      <c r="O60" s="101"/>
      <c r="P60" s="101"/>
      <c r="Q60" s="101"/>
      <c r="R60" s="101"/>
      <c r="S60" s="101"/>
      <c r="T60" s="101"/>
      <c r="U60" s="101"/>
      <c r="V60" s="101"/>
      <c r="W60" s="101"/>
      <c r="X60" s="101"/>
    </row>
    <row r="61" spans="1:26" ht="14.25" customHeight="1" x14ac:dyDescent="0.2">
      <c r="C61" s="91" t="s">
        <v>199</v>
      </c>
      <c r="D61" s="101" t="s">
        <v>301</v>
      </c>
      <c r="E61" s="101"/>
      <c r="F61" s="101"/>
      <c r="G61" s="101"/>
      <c r="H61" s="101"/>
      <c r="I61" s="101"/>
      <c r="J61" s="101"/>
      <c r="K61" s="101"/>
      <c r="L61" s="101"/>
      <c r="M61" s="101"/>
      <c r="N61" s="101"/>
      <c r="O61" s="101"/>
      <c r="P61" s="101"/>
      <c r="Q61" s="101"/>
      <c r="R61" s="101"/>
      <c r="S61" s="101"/>
      <c r="T61" s="101"/>
      <c r="U61" s="101"/>
      <c r="V61" s="101"/>
      <c r="W61" s="101"/>
      <c r="X61" s="101"/>
    </row>
    <row r="62" spans="1:26" ht="14.25" customHeight="1" x14ac:dyDescent="0.2">
      <c r="C62" s="91" t="s">
        <v>31</v>
      </c>
      <c r="D62" s="101" t="s">
        <v>281</v>
      </c>
      <c r="E62" s="101"/>
      <c r="F62" s="101"/>
      <c r="G62" s="101"/>
      <c r="H62" s="101"/>
      <c r="I62" s="101"/>
      <c r="J62" s="101"/>
      <c r="K62" s="101"/>
      <c r="L62" s="101"/>
      <c r="M62" s="101"/>
      <c r="N62" s="101"/>
      <c r="O62" s="101"/>
      <c r="P62" s="101"/>
      <c r="Q62" s="101"/>
      <c r="R62" s="101"/>
      <c r="S62" s="101"/>
      <c r="T62" s="101"/>
      <c r="U62" s="101"/>
      <c r="V62" s="101"/>
      <c r="W62" s="101"/>
      <c r="X62" s="101"/>
    </row>
    <row r="63" spans="1:26" ht="20.25" customHeight="1" x14ac:dyDescent="0.2">
      <c r="C63" s="91"/>
      <c r="D63" s="101" t="s">
        <v>299</v>
      </c>
      <c r="E63" s="101"/>
      <c r="F63" s="101"/>
      <c r="G63" s="101"/>
      <c r="H63" s="101"/>
      <c r="I63" s="101"/>
      <c r="J63" s="101"/>
      <c r="K63" s="101"/>
      <c r="L63" s="101"/>
      <c r="M63" s="101"/>
      <c r="N63" s="101"/>
      <c r="O63" s="101"/>
      <c r="P63" s="101"/>
      <c r="Q63" s="101"/>
      <c r="R63" s="101"/>
      <c r="S63" s="101"/>
      <c r="T63" s="101"/>
      <c r="U63" s="101"/>
      <c r="V63" s="101"/>
      <c r="W63" s="101"/>
      <c r="X63" s="101"/>
    </row>
    <row r="64" spans="1:26" ht="14.25" customHeight="1" x14ac:dyDescent="0.2">
      <c r="C64" s="91"/>
      <c r="D64" s="101" t="s">
        <v>296</v>
      </c>
      <c r="E64" s="101"/>
      <c r="F64" s="101"/>
      <c r="G64" s="101"/>
      <c r="H64" s="101"/>
      <c r="I64" s="101"/>
      <c r="J64" s="101"/>
      <c r="K64" s="101"/>
      <c r="L64" s="101"/>
      <c r="M64" s="101"/>
      <c r="N64" s="101"/>
      <c r="O64" s="101"/>
      <c r="P64" s="101"/>
      <c r="Q64" s="101"/>
      <c r="R64" s="101"/>
      <c r="S64" s="101"/>
      <c r="T64" s="101"/>
      <c r="U64" s="101"/>
      <c r="V64" s="101"/>
      <c r="W64" s="101"/>
      <c r="X64" s="101"/>
    </row>
    <row r="65" spans="3:24" ht="34.5" customHeight="1" x14ac:dyDescent="0.2">
      <c r="C65" s="91" t="s">
        <v>34</v>
      </c>
      <c r="D65" s="101" t="s">
        <v>303</v>
      </c>
      <c r="E65" s="101"/>
      <c r="F65" s="101"/>
      <c r="G65" s="101"/>
      <c r="H65" s="101"/>
      <c r="I65" s="101"/>
      <c r="J65" s="101"/>
      <c r="K65" s="101"/>
      <c r="L65" s="101"/>
      <c r="M65" s="101"/>
      <c r="N65" s="101"/>
      <c r="O65" s="101"/>
      <c r="P65" s="101"/>
      <c r="Q65" s="101"/>
      <c r="R65" s="101"/>
      <c r="S65" s="101"/>
      <c r="T65" s="101"/>
      <c r="U65" s="101"/>
      <c r="V65" s="101"/>
      <c r="W65" s="101"/>
      <c r="X65" s="101"/>
    </row>
    <row r="66" spans="3:24" ht="14.25" customHeight="1" x14ac:dyDescent="0.2">
      <c r="C66" s="91" t="s">
        <v>278</v>
      </c>
      <c r="D66" s="101" t="s">
        <v>279</v>
      </c>
      <c r="E66" s="101"/>
      <c r="F66" s="101"/>
      <c r="G66" s="101"/>
      <c r="H66" s="101"/>
      <c r="I66" s="101"/>
      <c r="J66" s="101"/>
      <c r="K66" s="101"/>
      <c r="L66" s="101"/>
      <c r="M66" s="101"/>
      <c r="N66" s="101"/>
      <c r="O66" s="101"/>
      <c r="P66" s="101"/>
      <c r="Q66" s="101"/>
      <c r="R66" s="101"/>
      <c r="S66" s="101"/>
      <c r="T66" s="101"/>
      <c r="U66" s="101"/>
      <c r="V66" s="101"/>
      <c r="W66" s="101"/>
      <c r="X66" s="101"/>
    </row>
    <row r="67" spans="3:24" ht="14.25" customHeight="1" x14ac:dyDescent="0.2">
      <c r="C67" s="91" t="s">
        <v>205</v>
      </c>
      <c r="D67" s="101" t="s">
        <v>206</v>
      </c>
      <c r="E67" s="101"/>
      <c r="F67" s="101"/>
      <c r="G67" s="101"/>
      <c r="H67" s="101"/>
      <c r="I67" s="101"/>
      <c r="J67" s="101"/>
      <c r="K67" s="101"/>
      <c r="L67" s="101"/>
      <c r="M67" s="101"/>
      <c r="N67" s="101"/>
      <c r="O67" s="101"/>
      <c r="P67" s="101"/>
      <c r="Q67" s="101"/>
      <c r="R67" s="101"/>
      <c r="S67" s="101"/>
      <c r="T67" s="101"/>
      <c r="U67" s="101"/>
      <c r="V67" s="101"/>
      <c r="W67" s="101"/>
      <c r="X67" s="101"/>
    </row>
    <row r="68" spans="3:24" x14ac:dyDescent="0.2">
      <c r="C68" s="90"/>
      <c r="D68" s="89" t="s">
        <v>302</v>
      </c>
      <c r="E68" s="89"/>
    </row>
  </sheetData>
  <mergeCells count="14">
    <mergeCell ref="D59:X59"/>
    <mergeCell ref="B1:C1"/>
    <mergeCell ref="E1:F1"/>
    <mergeCell ref="G1:L1"/>
    <mergeCell ref="D57:X57"/>
    <mergeCell ref="D58:X58"/>
    <mergeCell ref="D66:X66"/>
    <mergeCell ref="D67:X67"/>
    <mergeCell ref="D60:X60"/>
    <mergeCell ref="D61:X61"/>
    <mergeCell ref="D62:X62"/>
    <mergeCell ref="D63:X63"/>
    <mergeCell ref="D64:X64"/>
    <mergeCell ref="D65:X65"/>
  </mergeCells>
  <conditionalFormatting sqref="X4:X55">
    <cfRule type="cellIs" dxfId="10" priority="1" operator="greaterThanOrEqual">
      <formula>DATE($E$1,1,1)</formula>
    </cfRule>
    <cfRule type="cellIs" dxfId="9" priority="2" operator="greaterThanOrEqual">
      <formula>DATE($E$1-1,1,1)</formula>
    </cfRule>
  </conditionalFormatting>
  <pageMargins left="0.35433070866141736" right="0.23" top="0.48" bottom="0.3" header="0.31496062992125984" footer="0.12"/>
  <pageSetup paperSize="9" scale="36" fitToHeight="0" orientation="landscape" r:id="rId1"/>
  <headerFooter>
    <oddFooter>&amp;LFundusze Inwestycyjne Pekao&amp;R&amp;P |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3" operator="notEqual" id="{4F071197-AA85-4F19-B41A-3212E98C72CD}">
            <xm:f>'Wskaźniki Opł i kosztów 2022-1'!$T4</xm:f>
            <x14:dxf>
              <fill>
                <patternFill>
                  <bgColor theme="7" tint="0.79998168889431442"/>
                </patternFill>
              </fill>
            </x14:dxf>
          </x14:cfRule>
          <xm:sqref>T4:T55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G68"/>
  <sheetViews>
    <sheetView zoomScale="90" zoomScaleNormal="90" workbookViewId="0">
      <pane xSplit="4" ySplit="3" topLeftCell="K4" activePane="bottomRight" state="frozen"/>
      <selection activeCell="E4" sqref="E4"/>
      <selection pane="topRight" activeCell="E4" sqref="E4"/>
      <selection pane="bottomLeft" activeCell="E4" sqref="E4"/>
      <selection pane="bottomRight" activeCell="E4" sqref="E4"/>
    </sheetView>
  </sheetViews>
  <sheetFormatPr defaultColWidth="0" defaultRowHeight="14.25" x14ac:dyDescent="0.2"/>
  <cols>
    <col min="1" max="1" width="9.5703125" style="1" customWidth="1"/>
    <col min="2" max="2" width="15.5703125" style="1" customWidth="1"/>
    <col min="3" max="3" width="19.42578125" style="1" customWidth="1"/>
    <col min="4" max="4" width="58.85546875" style="1" customWidth="1"/>
    <col min="5" max="5" width="35.85546875" style="1" customWidth="1"/>
    <col min="6" max="6" width="14.140625" style="1" customWidth="1"/>
    <col min="7" max="9" width="11.140625" style="1" customWidth="1"/>
    <col min="10" max="11" width="14.140625" style="1" customWidth="1"/>
    <col min="12" max="17" width="12.28515625" style="1" customWidth="1"/>
    <col min="18" max="18" width="23.140625" style="1" customWidth="1"/>
    <col min="19" max="19" width="2" style="1" customWidth="1"/>
    <col min="20" max="21" width="12.28515625" style="1" customWidth="1"/>
    <col min="22" max="22" width="4" style="1" customWidth="1"/>
    <col min="23" max="23" width="23.28515625" style="1" customWidth="1"/>
    <col min="24" max="24" width="13" style="1" customWidth="1"/>
    <col min="25" max="25" width="9.140625" style="1" customWidth="1"/>
    <col min="26" max="26" width="2" style="1" customWidth="1"/>
    <col min="27" max="27" width="9.140625" style="1" customWidth="1"/>
    <col min="28" max="52" width="9.140625" style="1" hidden="1" customWidth="1"/>
    <col min="53" max="59" width="0" style="1" hidden="1" customWidth="1"/>
    <col min="60" max="16384" width="9.140625" style="1" hidden="1"/>
  </cols>
  <sheetData>
    <row r="1" spans="1:26" ht="54.75" customHeight="1" x14ac:dyDescent="0.2">
      <c r="B1" s="102"/>
      <c r="C1" s="102"/>
      <c r="D1" s="78"/>
      <c r="E1" s="111" t="s">
        <v>290</v>
      </c>
      <c r="F1" s="112"/>
      <c r="G1" s="104" t="s">
        <v>1</v>
      </c>
      <c r="H1" s="104"/>
      <c r="I1" s="104"/>
      <c r="J1" s="104"/>
      <c r="K1" s="104"/>
      <c r="L1" s="104"/>
      <c r="M1" s="79"/>
      <c r="N1" s="79"/>
      <c r="O1" s="82"/>
      <c r="P1" s="79"/>
      <c r="Q1" s="84">
        <f>MAX(Tabela323567656[[#All],[Data publikacji]])</f>
        <v>44344</v>
      </c>
      <c r="R1" s="79"/>
      <c r="S1" s="79"/>
      <c r="T1" s="83" t="s">
        <v>292</v>
      </c>
      <c r="U1" s="84">
        <f>MAX(Tabela323567656[[#All],[data KII]])</f>
        <v>44603</v>
      </c>
      <c r="V1" s="79"/>
      <c r="W1" s="79"/>
      <c r="X1" s="79"/>
    </row>
    <row r="2" spans="1:26" ht="8.25" customHeight="1" x14ac:dyDescent="0.2">
      <c r="B2" s="78"/>
      <c r="C2" s="78"/>
      <c r="D2" s="78"/>
      <c r="E2" s="78"/>
      <c r="F2" s="78"/>
      <c r="G2" s="79"/>
      <c r="H2" s="79"/>
      <c r="I2" s="82"/>
      <c r="J2" s="79"/>
      <c r="K2" s="79"/>
      <c r="L2" s="79"/>
      <c r="M2" s="79"/>
      <c r="N2" s="79"/>
      <c r="O2" s="82"/>
      <c r="P2" s="79"/>
      <c r="Q2" s="79"/>
      <c r="R2" s="79"/>
      <c r="S2" s="79"/>
      <c r="T2" s="79"/>
      <c r="U2" s="79"/>
      <c r="V2" s="79"/>
      <c r="W2" s="79"/>
      <c r="X2" s="79"/>
    </row>
    <row r="3" spans="1:26" s="9" customFormat="1" ht="64.5" customHeight="1" x14ac:dyDescent="0.25">
      <c r="A3" s="4" t="s">
        <v>2</v>
      </c>
      <c r="B3" s="5" t="s">
        <v>3</v>
      </c>
      <c r="C3" s="5" t="s">
        <v>4</v>
      </c>
      <c r="D3" s="5" t="s">
        <v>5</v>
      </c>
      <c r="E3" s="5" t="s">
        <v>6</v>
      </c>
      <c r="F3" s="6" t="s">
        <v>7</v>
      </c>
      <c r="G3" s="46" t="s">
        <v>8</v>
      </c>
      <c r="H3" s="7" t="s">
        <v>9</v>
      </c>
      <c r="I3" s="7" t="s">
        <v>297</v>
      </c>
      <c r="J3" s="7" t="s">
        <v>10</v>
      </c>
      <c r="K3" s="7" t="s">
        <v>11</v>
      </c>
      <c r="L3" s="7" t="s">
        <v>12</v>
      </c>
      <c r="M3" s="7" t="s">
        <v>13</v>
      </c>
      <c r="N3" s="7" t="s">
        <v>14</v>
      </c>
      <c r="O3" s="7" t="s">
        <v>15</v>
      </c>
      <c r="P3" s="7" t="s">
        <v>298</v>
      </c>
      <c r="Q3" s="7" t="s">
        <v>16</v>
      </c>
      <c r="R3" s="7" t="s">
        <v>17</v>
      </c>
      <c r="S3" s="7" t="s">
        <v>18</v>
      </c>
      <c r="T3" s="46" t="s">
        <v>19</v>
      </c>
      <c r="U3" s="7" t="s">
        <v>20</v>
      </c>
      <c r="V3" s="7" t="s">
        <v>21</v>
      </c>
      <c r="W3" s="7" t="s">
        <v>22</v>
      </c>
      <c r="X3" s="46" t="s">
        <v>23</v>
      </c>
      <c r="Y3" s="8" t="s">
        <v>24</v>
      </c>
      <c r="Z3" s="8" t="s">
        <v>25</v>
      </c>
    </row>
    <row r="4" spans="1:26" s="11" customFormat="1" ht="15" x14ac:dyDescent="0.25">
      <c r="A4" s="10">
        <v>1</v>
      </c>
      <c r="B4" s="11" t="s">
        <v>26</v>
      </c>
      <c r="C4" s="11" t="s">
        <v>27</v>
      </c>
      <c r="D4" s="11" t="s">
        <v>28</v>
      </c>
      <c r="E4" s="12" t="s">
        <v>29</v>
      </c>
      <c r="F4" s="13" t="s">
        <v>30</v>
      </c>
      <c r="G4" s="50">
        <v>1.7000000000000001E-2</v>
      </c>
      <c r="H4" s="14">
        <v>1.7000000000000001E-2</v>
      </c>
      <c r="I4" s="16" t="s">
        <v>31</v>
      </c>
      <c r="J4" s="15">
        <v>1.7000000000000001E-2</v>
      </c>
      <c r="K4" s="16" t="s">
        <v>31</v>
      </c>
      <c r="L4" s="14">
        <v>1.7000000000000001E-2</v>
      </c>
      <c r="M4" s="16" t="s">
        <v>31</v>
      </c>
      <c r="N4" s="16" t="s">
        <v>31</v>
      </c>
      <c r="O4" s="16" t="s">
        <v>31</v>
      </c>
      <c r="P4" s="16" t="s">
        <v>31</v>
      </c>
      <c r="Q4" s="17">
        <v>44344</v>
      </c>
      <c r="R4" s="18" t="s">
        <v>32</v>
      </c>
      <c r="S4" s="19" t="s">
        <v>33</v>
      </c>
      <c r="T4" s="47">
        <v>6.0000000000000001E-3</v>
      </c>
      <c r="U4" s="21">
        <v>44603</v>
      </c>
      <c r="V4" s="22" t="s">
        <v>34</v>
      </c>
      <c r="W4" s="18"/>
      <c r="X4" s="49">
        <v>40269</v>
      </c>
      <c r="Y4" s="23"/>
      <c r="Z4" s="23"/>
    </row>
    <row r="5" spans="1:26" s="11" customFormat="1" ht="15" x14ac:dyDescent="0.25">
      <c r="A5" s="10">
        <v>2</v>
      </c>
      <c r="B5" s="11" t="s">
        <v>35</v>
      </c>
      <c r="C5" s="11" t="s">
        <v>36</v>
      </c>
      <c r="D5" s="11" t="s">
        <v>37</v>
      </c>
      <c r="E5" s="12" t="s">
        <v>38</v>
      </c>
      <c r="F5" s="13" t="s">
        <v>30</v>
      </c>
      <c r="G5" s="50">
        <v>0.03</v>
      </c>
      <c r="H5" s="14">
        <v>3.1E-2</v>
      </c>
      <c r="I5" s="16" t="s">
        <v>31</v>
      </c>
      <c r="J5" s="15">
        <v>3.1E-2</v>
      </c>
      <c r="K5" s="16" t="s">
        <v>31</v>
      </c>
      <c r="L5" s="14">
        <v>2.5000000000000001E-2</v>
      </c>
      <c r="M5" s="16" t="s">
        <v>31</v>
      </c>
      <c r="N5" s="16" t="s">
        <v>31</v>
      </c>
      <c r="O5" s="16" t="s">
        <v>31</v>
      </c>
      <c r="P5" s="16" t="s">
        <v>31</v>
      </c>
      <c r="Q5" s="17">
        <v>44344</v>
      </c>
      <c r="R5" s="18" t="s">
        <v>32</v>
      </c>
      <c r="S5" s="25" t="s">
        <v>33</v>
      </c>
      <c r="T5" s="48">
        <v>2.1100000000000001E-2</v>
      </c>
      <c r="U5" s="21">
        <v>44603</v>
      </c>
      <c r="V5" s="22" t="s">
        <v>34</v>
      </c>
      <c r="W5" s="18"/>
      <c r="X5" s="49">
        <v>40535</v>
      </c>
      <c r="Y5" s="23"/>
      <c r="Z5" s="23"/>
    </row>
    <row r="6" spans="1:26" s="11" customFormat="1" ht="15" x14ac:dyDescent="0.25">
      <c r="A6" s="10">
        <v>3</v>
      </c>
      <c r="B6" s="11" t="s">
        <v>39</v>
      </c>
      <c r="C6" s="11" t="s">
        <v>40</v>
      </c>
      <c r="D6" s="11" t="s">
        <v>41</v>
      </c>
      <c r="E6" s="12" t="s">
        <v>38</v>
      </c>
      <c r="F6" s="13" t="s">
        <v>30</v>
      </c>
      <c r="G6" s="50">
        <v>3.1E-2</v>
      </c>
      <c r="H6" s="14">
        <v>3.2000000000000001E-2</v>
      </c>
      <c r="I6" s="16" t="s">
        <v>31</v>
      </c>
      <c r="J6" s="14">
        <v>3.2000000000000001E-2</v>
      </c>
      <c r="K6" s="16" t="s">
        <v>31</v>
      </c>
      <c r="L6" s="14">
        <v>2.7E-2</v>
      </c>
      <c r="M6" s="16" t="s">
        <v>31</v>
      </c>
      <c r="N6" s="16" t="s">
        <v>31</v>
      </c>
      <c r="O6" s="16" t="s">
        <v>31</v>
      </c>
      <c r="P6" s="16" t="s">
        <v>31</v>
      </c>
      <c r="Q6" s="17">
        <v>44344</v>
      </c>
      <c r="R6" s="18" t="s">
        <v>32</v>
      </c>
      <c r="S6" s="25"/>
      <c r="T6" s="48">
        <v>2.3100000000000002E-2</v>
      </c>
      <c r="U6" s="21">
        <v>44603</v>
      </c>
      <c r="V6" s="21" t="s">
        <v>34</v>
      </c>
      <c r="W6" s="18"/>
      <c r="X6" s="49">
        <v>35051</v>
      </c>
      <c r="Y6" s="27"/>
      <c r="Z6" s="27"/>
    </row>
    <row r="7" spans="1:26" s="11" customFormat="1" ht="15" x14ac:dyDescent="0.25">
      <c r="A7" s="10">
        <v>4</v>
      </c>
      <c r="B7" s="11" t="s">
        <v>42</v>
      </c>
      <c r="C7" s="11" t="s">
        <v>43</v>
      </c>
      <c r="D7" s="11" t="s">
        <v>44</v>
      </c>
      <c r="E7" s="12" t="s">
        <v>38</v>
      </c>
      <c r="F7" s="13" t="s">
        <v>30</v>
      </c>
      <c r="G7" s="50">
        <v>2.4E-2</v>
      </c>
      <c r="H7" s="14">
        <v>2.4E-2</v>
      </c>
      <c r="I7" s="16" t="s">
        <v>31</v>
      </c>
      <c r="J7" s="15">
        <v>2.4E-2</v>
      </c>
      <c r="K7" s="16" t="s">
        <v>31</v>
      </c>
      <c r="L7" s="14">
        <v>1.9E-2</v>
      </c>
      <c r="M7" s="16" t="s">
        <v>31</v>
      </c>
      <c r="N7" s="16" t="s">
        <v>31</v>
      </c>
      <c r="O7" s="16" t="s">
        <v>31</v>
      </c>
      <c r="P7" s="16" t="s">
        <v>31</v>
      </c>
      <c r="Q7" s="17">
        <v>44344</v>
      </c>
      <c r="R7" s="18" t="s">
        <v>32</v>
      </c>
      <c r="S7" s="25" t="s">
        <v>33</v>
      </c>
      <c r="T7" s="48">
        <v>1.23E-2</v>
      </c>
      <c r="U7" s="21">
        <v>44603</v>
      </c>
      <c r="V7" s="21" t="s">
        <v>34</v>
      </c>
      <c r="W7" s="18"/>
      <c r="X7" s="49">
        <v>41082</v>
      </c>
      <c r="Y7" s="23"/>
      <c r="Z7" s="23"/>
    </row>
    <row r="8" spans="1:26" s="11" customFormat="1" ht="15" x14ac:dyDescent="0.25">
      <c r="A8" s="10">
        <v>5</v>
      </c>
      <c r="B8" s="11" t="s">
        <v>45</v>
      </c>
      <c r="C8" s="11" t="s">
        <v>46</v>
      </c>
      <c r="D8" s="11" t="s">
        <v>47</v>
      </c>
      <c r="E8" s="12" t="s">
        <v>38</v>
      </c>
      <c r="F8" s="13" t="s">
        <v>30</v>
      </c>
      <c r="G8" s="50">
        <v>0.03</v>
      </c>
      <c r="H8" s="14">
        <v>3.1E-2</v>
      </c>
      <c r="I8" s="16" t="s">
        <v>31</v>
      </c>
      <c r="J8" s="15">
        <v>3.1E-2</v>
      </c>
      <c r="K8" s="16" t="s">
        <v>31</v>
      </c>
      <c r="L8" s="14">
        <v>2.7E-2</v>
      </c>
      <c r="M8" s="16" t="s">
        <v>31</v>
      </c>
      <c r="N8" s="16" t="s">
        <v>31</v>
      </c>
      <c r="O8" s="16" t="s">
        <v>31</v>
      </c>
      <c r="P8" s="16" t="s">
        <v>31</v>
      </c>
      <c r="Q8" s="17">
        <v>44344</v>
      </c>
      <c r="R8" s="18" t="s">
        <v>32</v>
      </c>
      <c r="S8" s="25"/>
      <c r="T8" s="48">
        <v>2.1899999999999999E-2</v>
      </c>
      <c r="U8" s="21">
        <v>44603</v>
      </c>
      <c r="V8" s="21" t="s">
        <v>34</v>
      </c>
      <c r="W8" s="18"/>
      <c r="X8" s="49">
        <v>40928</v>
      </c>
      <c r="Y8" s="23"/>
      <c r="Z8" s="23"/>
    </row>
    <row r="9" spans="1:26" s="11" customFormat="1" ht="15" x14ac:dyDescent="0.25">
      <c r="A9" s="10">
        <v>6</v>
      </c>
      <c r="B9" s="11" t="s">
        <v>48</v>
      </c>
      <c r="C9" s="11" t="s">
        <v>49</v>
      </c>
      <c r="D9" s="11" t="s">
        <v>50</v>
      </c>
      <c r="E9" s="12" t="s">
        <v>38</v>
      </c>
      <c r="F9" s="13" t="s">
        <v>30</v>
      </c>
      <c r="G9" s="50">
        <v>1.2E-2</v>
      </c>
      <c r="H9" s="14">
        <v>1.2E-2</v>
      </c>
      <c r="I9" s="16" t="s">
        <v>31</v>
      </c>
      <c r="J9" s="14">
        <v>1.2E-2</v>
      </c>
      <c r="K9" s="16" t="s">
        <v>31</v>
      </c>
      <c r="L9" s="14">
        <v>1.2E-2</v>
      </c>
      <c r="M9" s="16" t="s">
        <v>31</v>
      </c>
      <c r="N9" s="16" t="s">
        <v>31</v>
      </c>
      <c r="O9" s="16" t="s">
        <v>31</v>
      </c>
      <c r="P9" s="16" t="s">
        <v>31</v>
      </c>
      <c r="Q9" s="17">
        <v>44344</v>
      </c>
      <c r="R9" s="18" t="s">
        <v>32</v>
      </c>
      <c r="S9" s="25"/>
      <c r="T9" s="48">
        <v>6.0000000000000001E-3</v>
      </c>
      <c r="U9" s="21">
        <v>44603</v>
      </c>
      <c r="V9" s="22" t="s">
        <v>34</v>
      </c>
      <c r="W9" s="18"/>
      <c r="X9" s="49">
        <v>37151</v>
      </c>
      <c r="Y9" s="27"/>
      <c r="Z9" s="27"/>
    </row>
    <row r="10" spans="1:26" s="11" customFormat="1" ht="15" x14ac:dyDescent="0.25">
      <c r="A10" s="10">
        <v>7</v>
      </c>
      <c r="B10" s="11" t="s">
        <v>51</v>
      </c>
      <c r="C10" s="11" t="s">
        <v>52</v>
      </c>
      <c r="D10" s="11" t="s">
        <v>53</v>
      </c>
      <c r="E10" s="12" t="s">
        <v>38</v>
      </c>
      <c r="F10" s="13" t="s">
        <v>30</v>
      </c>
      <c r="G10" s="50">
        <v>1.6E-2</v>
      </c>
      <c r="H10" s="14">
        <v>1.7000000000000001E-2</v>
      </c>
      <c r="I10" s="16" t="s">
        <v>31</v>
      </c>
      <c r="J10" s="15">
        <v>1.7000000000000001E-2</v>
      </c>
      <c r="K10" s="16" t="s">
        <v>31</v>
      </c>
      <c r="L10" s="14">
        <v>1.2E-2</v>
      </c>
      <c r="M10" s="16" t="s">
        <v>31</v>
      </c>
      <c r="N10" s="16" t="s">
        <v>31</v>
      </c>
      <c r="O10" s="16" t="s">
        <v>31</v>
      </c>
      <c r="P10" s="16" t="s">
        <v>31</v>
      </c>
      <c r="Q10" s="17">
        <v>44344</v>
      </c>
      <c r="R10" s="18" t="s">
        <v>32</v>
      </c>
      <c r="S10" s="25" t="s">
        <v>33</v>
      </c>
      <c r="T10" s="48">
        <v>8.3999999999999995E-3</v>
      </c>
      <c r="U10" s="21">
        <v>44603</v>
      </c>
      <c r="V10" s="22" t="s">
        <v>34</v>
      </c>
      <c r="W10" s="18"/>
      <c r="X10" s="49">
        <v>41528</v>
      </c>
      <c r="Y10" s="23"/>
      <c r="Z10" s="23"/>
    </row>
    <row r="11" spans="1:26" s="11" customFormat="1" ht="15" x14ac:dyDescent="0.25">
      <c r="A11" s="10">
        <v>8</v>
      </c>
      <c r="B11" s="11" t="s">
        <v>54</v>
      </c>
      <c r="C11" s="11" t="s">
        <v>55</v>
      </c>
      <c r="D11" s="11" t="s">
        <v>56</v>
      </c>
      <c r="E11" s="12" t="s">
        <v>38</v>
      </c>
      <c r="F11" s="13" t="s">
        <v>30</v>
      </c>
      <c r="G11" s="50">
        <v>0.03</v>
      </c>
      <c r="H11" s="14">
        <v>3.1E-2</v>
      </c>
      <c r="I11" s="16" t="s">
        <v>31</v>
      </c>
      <c r="J11" s="15">
        <v>3.1E-2</v>
      </c>
      <c r="K11" s="16" t="s">
        <v>31</v>
      </c>
      <c r="L11" s="14">
        <v>2.5999999999999999E-2</v>
      </c>
      <c r="M11" s="16" t="s">
        <v>31</v>
      </c>
      <c r="N11" s="16" t="s">
        <v>31</v>
      </c>
      <c r="O11" s="16" t="s">
        <v>31</v>
      </c>
      <c r="P11" s="16" t="s">
        <v>31</v>
      </c>
      <c r="Q11" s="17">
        <v>44344</v>
      </c>
      <c r="R11" s="18" t="s">
        <v>32</v>
      </c>
      <c r="S11" s="25" t="s">
        <v>33</v>
      </c>
      <c r="T11" s="48">
        <v>2.2599999999999999E-2</v>
      </c>
      <c r="U11" s="21">
        <v>44603</v>
      </c>
      <c r="V11" s="21" t="s">
        <v>34</v>
      </c>
      <c r="W11" s="18"/>
      <c r="X11" s="49">
        <v>38558</v>
      </c>
      <c r="Y11" s="27"/>
      <c r="Z11" s="27"/>
    </row>
    <row r="12" spans="1:26" s="11" customFormat="1" ht="15" x14ac:dyDescent="0.25">
      <c r="A12" s="10">
        <v>9</v>
      </c>
      <c r="B12" s="11" t="s">
        <v>57</v>
      </c>
      <c r="C12" s="11" t="s">
        <v>58</v>
      </c>
      <c r="D12" s="11" t="s">
        <v>59</v>
      </c>
      <c r="E12" s="12" t="s">
        <v>38</v>
      </c>
      <c r="F12" s="13" t="s">
        <v>30</v>
      </c>
      <c r="G12" s="50">
        <v>1.7000000000000001E-2</v>
      </c>
      <c r="H12" s="14">
        <v>1.7999999999999999E-2</v>
      </c>
      <c r="I12" s="16" t="s">
        <v>31</v>
      </c>
      <c r="J12" s="15">
        <v>1.7999999999999999E-2</v>
      </c>
      <c r="K12" s="16" t="s">
        <v>31</v>
      </c>
      <c r="L12" s="14">
        <v>1.2999999999999999E-2</v>
      </c>
      <c r="M12" s="16" t="s">
        <v>31</v>
      </c>
      <c r="N12" s="16" t="s">
        <v>31</v>
      </c>
      <c r="O12" s="16" t="s">
        <v>31</v>
      </c>
      <c r="P12" s="16" t="s">
        <v>31</v>
      </c>
      <c r="Q12" s="17">
        <v>44344</v>
      </c>
      <c r="R12" s="18" t="s">
        <v>32</v>
      </c>
      <c r="S12" s="25" t="s">
        <v>33</v>
      </c>
      <c r="T12" s="48">
        <v>1.03E-2</v>
      </c>
      <c r="U12" s="21">
        <v>44603</v>
      </c>
      <c r="V12" s="22" t="s">
        <v>34</v>
      </c>
      <c r="W12" s="18"/>
      <c r="X12" s="49">
        <v>41094</v>
      </c>
      <c r="Y12" s="23"/>
      <c r="Z12" s="23"/>
    </row>
    <row r="13" spans="1:26" s="11" customFormat="1" ht="15" x14ac:dyDescent="0.25">
      <c r="A13" s="10">
        <v>10</v>
      </c>
      <c r="B13" s="11" t="s">
        <v>60</v>
      </c>
      <c r="C13" s="11" t="s">
        <v>61</v>
      </c>
      <c r="D13" s="11" t="s">
        <v>62</v>
      </c>
      <c r="E13" s="12" t="s">
        <v>38</v>
      </c>
      <c r="F13" s="13" t="s">
        <v>30</v>
      </c>
      <c r="G13" s="50">
        <v>1.7000000000000001E-2</v>
      </c>
      <c r="H13" s="14">
        <v>1.7000000000000001E-2</v>
      </c>
      <c r="I13" s="16" t="s">
        <v>31</v>
      </c>
      <c r="J13" s="14">
        <v>1.7000000000000001E-2</v>
      </c>
      <c r="K13" s="16" t="s">
        <v>31</v>
      </c>
      <c r="L13" s="14">
        <v>1.7000000000000001E-2</v>
      </c>
      <c r="M13" s="16" t="s">
        <v>31</v>
      </c>
      <c r="N13" s="16" t="s">
        <v>31</v>
      </c>
      <c r="O13" s="16" t="s">
        <v>31</v>
      </c>
      <c r="P13" s="16" t="s">
        <v>31</v>
      </c>
      <c r="Q13" s="17">
        <v>44344</v>
      </c>
      <c r="R13" s="18" t="s">
        <v>32</v>
      </c>
      <c r="S13" s="25"/>
      <c r="T13" s="48">
        <v>0.01</v>
      </c>
      <c r="U13" s="21">
        <v>44603</v>
      </c>
      <c r="V13" s="22" t="s">
        <v>34</v>
      </c>
      <c r="W13" s="18"/>
      <c r="X13" s="49">
        <v>34863</v>
      </c>
      <c r="Y13" s="27"/>
      <c r="Z13" s="27"/>
    </row>
    <row r="14" spans="1:26" s="11" customFormat="1" ht="15" x14ac:dyDescent="0.25">
      <c r="A14" s="10">
        <v>11</v>
      </c>
      <c r="B14" s="11" t="s">
        <v>63</v>
      </c>
      <c r="C14" s="11" t="s">
        <v>64</v>
      </c>
      <c r="D14" s="11" t="s">
        <v>65</v>
      </c>
      <c r="E14" s="12" t="s">
        <v>38</v>
      </c>
      <c r="F14" s="13" t="s">
        <v>30</v>
      </c>
      <c r="G14" s="50">
        <v>2.5999999999999999E-2</v>
      </c>
      <c r="H14" s="14">
        <v>2.5999999999999999E-2</v>
      </c>
      <c r="I14" s="16" t="s">
        <v>31</v>
      </c>
      <c r="J14" s="15">
        <v>2.5999999999999999E-2</v>
      </c>
      <c r="K14" s="16" t="s">
        <v>31</v>
      </c>
      <c r="L14" s="14">
        <v>2.4E-2</v>
      </c>
      <c r="M14" s="16" t="s">
        <v>31</v>
      </c>
      <c r="N14" s="16" t="s">
        <v>31</v>
      </c>
      <c r="O14" s="16" t="s">
        <v>31</v>
      </c>
      <c r="P14" s="16" t="s">
        <v>31</v>
      </c>
      <c r="Q14" s="17">
        <v>44344</v>
      </c>
      <c r="R14" s="18" t="s">
        <v>32</v>
      </c>
      <c r="S14" s="25" t="s">
        <v>33</v>
      </c>
      <c r="T14" s="48">
        <v>2.07E-2</v>
      </c>
      <c r="U14" s="21">
        <v>44603</v>
      </c>
      <c r="V14" s="21" t="s">
        <v>34</v>
      </c>
      <c r="W14" s="18"/>
      <c r="X14" s="49">
        <v>35324</v>
      </c>
      <c r="Y14" s="27"/>
      <c r="Z14" s="27"/>
    </row>
    <row r="15" spans="1:26" s="11" customFormat="1" ht="15" x14ac:dyDescent="0.25">
      <c r="A15" s="10">
        <v>12</v>
      </c>
      <c r="B15" s="11" t="s">
        <v>66</v>
      </c>
      <c r="C15" s="11" t="s">
        <v>67</v>
      </c>
      <c r="D15" s="11" t="s">
        <v>68</v>
      </c>
      <c r="E15" s="12" t="s">
        <v>38</v>
      </c>
      <c r="F15" s="13" t="s">
        <v>30</v>
      </c>
      <c r="G15" s="50">
        <v>0.03</v>
      </c>
      <c r="H15" s="14">
        <v>0.03</v>
      </c>
      <c r="I15" s="16" t="s">
        <v>31</v>
      </c>
      <c r="J15" s="14">
        <v>2.9000000000000001E-2</v>
      </c>
      <c r="K15" s="16" t="s">
        <v>31</v>
      </c>
      <c r="L15" s="14">
        <v>2.5999999999999999E-2</v>
      </c>
      <c r="M15" s="16" t="s">
        <v>31</v>
      </c>
      <c r="N15" s="16" t="s">
        <v>31</v>
      </c>
      <c r="O15" s="16" t="s">
        <v>31</v>
      </c>
      <c r="P15" s="16" t="s">
        <v>31</v>
      </c>
      <c r="Q15" s="17">
        <v>44344</v>
      </c>
      <c r="R15" s="18" t="s">
        <v>32</v>
      </c>
      <c r="S15" s="25"/>
      <c r="T15" s="48">
        <v>2.2100000000000002E-2</v>
      </c>
      <c r="U15" s="21">
        <v>44603</v>
      </c>
      <c r="V15" s="21" t="s">
        <v>34</v>
      </c>
      <c r="W15" s="18"/>
      <c r="X15" s="49">
        <v>33813</v>
      </c>
      <c r="Y15" s="27"/>
      <c r="Z15" s="27"/>
    </row>
    <row r="16" spans="1:26" ht="15" x14ac:dyDescent="0.25">
      <c r="A16" s="10">
        <v>13</v>
      </c>
      <c r="B16" s="11" t="s">
        <v>69</v>
      </c>
      <c r="C16" s="11" t="s">
        <v>70</v>
      </c>
      <c r="D16" s="11" t="s">
        <v>71</v>
      </c>
      <c r="E16" s="12" t="s">
        <v>38</v>
      </c>
      <c r="F16" s="13" t="s">
        <v>30</v>
      </c>
      <c r="G16" s="50">
        <v>3.4000000000000002E-2</v>
      </c>
      <c r="H16" s="14">
        <v>3.5000000000000003E-2</v>
      </c>
      <c r="I16" s="16" t="s">
        <v>31</v>
      </c>
      <c r="J16" s="15">
        <v>3.5000000000000003E-2</v>
      </c>
      <c r="K16" s="16" t="s">
        <v>31</v>
      </c>
      <c r="L16" s="16" t="s">
        <v>31</v>
      </c>
      <c r="M16" s="16" t="s">
        <v>31</v>
      </c>
      <c r="N16" s="16" t="s">
        <v>31</v>
      </c>
      <c r="O16" s="16" t="s">
        <v>31</v>
      </c>
      <c r="P16" s="16" t="s">
        <v>31</v>
      </c>
      <c r="Q16" s="17">
        <v>44344</v>
      </c>
      <c r="R16" s="18" t="s">
        <v>32</v>
      </c>
      <c r="S16" s="25" t="s">
        <v>33</v>
      </c>
      <c r="T16" s="48">
        <v>2.1400000000000002E-2</v>
      </c>
      <c r="U16" s="21">
        <v>44603</v>
      </c>
      <c r="V16" s="21" t="s">
        <v>34</v>
      </c>
      <c r="W16" s="18"/>
      <c r="X16" s="49">
        <v>43620</v>
      </c>
      <c r="Y16" s="27"/>
      <c r="Z16" s="27"/>
    </row>
    <row r="17" spans="1:26" s="11" customFormat="1" ht="15" x14ac:dyDescent="0.25">
      <c r="A17" s="10">
        <v>14</v>
      </c>
      <c r="B17" s="11" t="s">
        <v>72</v>
      </c>
      <c r="C17" s="11" t="s">
        <v>73</v>
      </c>
      <c r="D17" s="11" t="s">
        <v>74</v>
      </c>
      <c r="E17" s="12" t="s">
        <v>75</v>
      </c>
      <c r="F17" s="13" t="s">
        <v>76</v>
      </c>
      <c r="G17" s="50">
        <v>3.1E-2</v>
      </c>
      <c r="H17" s="14">
        <v>3.1E-2</v>
      </c>
      <c r="I17" s="16" t="s">
        <v>31</v>
      </c>
      <c r="J17" s="16" t="s">
        <v>31</v>
      </c>
      <c r="K17" s="16" t="s">
        <v>31</v>
      </c>
      <c r="L17" s="16" t="s">
        <v>31</v>
      </c>
      <c r="M17" s="16" t="s">
        <v>31</v>
      </c>
      <c r="N17" s="16" t="s">
        <v>31</v>
      </c>
      <c r="O17" s="16" t="s">
        <v>31</v>
      </c>
      <c r="P17" s="16" t="s">
        <v>31</v>
      </c>
      <c r="Q17" s="17">
        <v>44344</v>
      </c>
      <c r="R17" s="18" t="s">
        <v>32</v>
      </c>
      <c r="S17" s="25"/>
      <c r="T17" s="48">
        <v>2.8399999999999998E-2</v>
      </c>
      <c r="U17" s="21">
        <v>44603</v>
      </c>
      <c r="V17" s="21" t="s">
        <v>34</v>
      </c>
      <c r="W17" s="18"/>
      <c r="X17" s="49">
        <v>39182</v>
      </c>
      <c r="Y17" s="27"/>
      <c r="Z17" s="27"/>
    </row>
    <row r="18" spans="1:26" s="11" customFormat="1" ht="15" x14ac:dyDescent="0.25">
      <c r="A18" s="10">
        <v>15</v>
      </c>
      <c r="B18" s="11" t="s">
        <v>77</v>
      </c>
      <c r="C18" s="11" t="s">
        <v>78</v>
      </c>
      <c r="D18" s="11" t="s">
        <v>79</v>
      </c>
      <c r="E18" s="12" t="s">
        <v>75</v>
      </c>
      <c r="F18" s="13" t="s">
        <v>76</v>
      </c>
      <c r="G18" s="50">
        <v>3.1E-2</v>
      </c>
      <c r="H18" s="14">
        <v>3.1E-2</v>
      </c>
      <c r="I18" s="16" t="s">
        <v>31</v>
      </c>
      <c r="J18" s="16" t="s">
        <v>31</v>
      </c>
      <c r="K18" s="16" t="s">
        <v>31</v>
      </c>
      <c r="L18" s="16" t="s">
        <v>31</v>
      </c>
      <c r="M18" s="16" t="s">
        <v>31</v>
      </c>
      <c r="N18" s="16" t="s">
        <v>31</v>
      </c>
      <c r="O18" s="16" t="s">
        <v>31</v>
      </c>
      <c r="P18" s="16" t="s">
        <v>31</v>
      </c>
      <c r="Q18" s="17">
        <v>44344</v>
      </c>
      <c r="R18" s="18" t="s">
        <v>32</v>
      </c>
      <c r="S18" s="25"/>
      <c r="T18" s="48">
        <v>2.9500000000000002E-2</v>
      </c>
      <c r="U18" s="21">
        <v>44603</v>
      </c>
      <c r="V18" s="21" t="s">
        <v>34</v>
      </c>
      <c r="W18" s="18"/>
      <c r="X18" s="49">
        <v>39238</v>
      </c>
      <c r="Y18" s="27"/>
      <c r="Z18" s="27"/>
    </row>
    <row r="19" spans="1:26" s="11" customFormat="1" ht="15" x14ac:dyDescent="0.25">
      <c r="A19" s="10">
        <v>16</v>
      </c>
      <c r="B19" s="11" t="s">
        <v>80</v>
      </c>
      <c r="C19" s="11" t="s">
        <v>81</v>
      </c>
      <c r="D19" s="11" t="s">
        <v>82</v>
      </c>
      <c r="E19" s="12" t="s">
        <v>75</v>
      </c>
      <c r="F19" s="13" t="s">
        <v>76</v>
      </c>
      <c r="G19" s="50">
        <v>0.03</v>
      </c>
      <c r="H19" s="14">
        <v>0.03</v>
      </c>
      <c r="I19" s="16" t="s">
        <v>31</v>
      </c>
      <c r="J19" s="16" t="s">
        <v>31</v>
      </c>
      <c r="K19" s="16" t="s">
        <v>31</v>
      </c>
      <c r="L19" s="16" t="s">
        <v>31</v>
      </c>
      <c r="M19" s="16" t="s">
        <v>31</v>
      </c>
      <c r="N19" s="16" t="s">
        <v>31</v>
      </c>
      <c r="O19" s="16" t="s">
        <v>31</v>
      </c>
      <c r="P19" s="16" t="s">
        <v>31</v>
      </c>
      <c r="Q19" s="17">
        <v>44344</v>
      </c>
      <c r="R19" s="18" t="s">
        <v>32</v>
      </c>
      <c r="S19" s="25"/>
      <c r="T19" s="48">
        <v>2.9399999999999999E-2</v>
      </c>
      <c r="U19" s="21">
        <v>44603</v>
      </c>
      <c r="V19" s="21" t="s">
        <v>34</v>
      </c>
      <c r="W19" s="18"/>
      <c r="X19" s="49">
        <v>39143</v>
      </c>
      <c r="Y19" s="27"/>
      <c r="Z19" s="27"/>
    </row>
    <row r="20" spans="1:26" ht="15" x14ac:dyDescent="0.25">
      <c r="A20" s="10">
        <v>17</v>
      </c>
      <c r="B20" s="11" t="s">
        <v>83</v>
      </c>
      <c r="C20" s="11" t="s">
        <v>84</v>
      </c>
      <c r="D20" s="11" t="s">
        <v>276</v>
      </c>
      <c r="E20" s="12" t="s">
        <v>75</v>
      </c>
      <c r="F20" s="13" t="s">
        <v>76</v>
      </c>
      <c r="G20" s="50">
        <v>1.6E-2</v>
      </c>
      <c r="H20" s="14">
        <v>1.6E-2</v>
      </c>
      <c r="I20" s="16" t="s">
        <v>31</v>
      </c>
      <c r="J20" s="16" t="s">
        <v>31</v>
      </c>
      <c r="K20" s="16" t="s">
        <v>31</v>
      </c>
      <c r="L20" s="16" t="s">
        <v>31</v>
      </c>
      <c r="M20" s="16" t="s">
        <v>31</v>
      </c>
      <c r="N20" s="16" t="s">
        <v>31</v>
      </c>
      <c r="O20" s="16" t="s">
        <v>31</v>
      </c>
      <c r="P20" s="16" t="s">
        <v>31</v>
      </c>
      <c r="Q20" s="17">
        <v>44344</v>
      </c>
      <c r="R20" s="18" t="s">
        <v>32</v>
      </c>
      <c r="S20" s="25"/>
      <c r="T20" s="48">
        <v>1.9099999999999999E-2</v>
      </c>
      <c r="U20" s="21">
        <v>44603</v>
      </c>
      <c r="V20" s="21" t="s">
        <v>34</v>
      </c>
      <c r="W20" s="18"/>
      <c r="X20" s="49">
        <v>42170</v>
      </c>
      <c r="Y20" s="23"/>
      <c r="Z20" s="23"/>
    </row>
    <row r="21" spans="1:26" ht="15" x14ac:dyDescent="0.25">
      <c r="A21" s="10">
        <v>18</v>
      </c>
      <c r="B21" s="11" t="s">
        <v>86</v>
      </c>
      <c r="C21" s="11" t="s">
        <v>87</v>
      </c>
      <c r="D21" s="11" t="s">
        <v>275</v>
      </c>
      <c r="E21" s="12" t="s">
        <v>75</v>
      </c>
      <c r="F21" s="13" t="s">
        <v>76</v>
      </c>
      <c r="G21" s="50">
        <v>2.5999999999999999E-2</v>
      </c>
      <c r="H21" s="14">
        <v>2.5999999999999999E-2</v>
      </c>
      <c r="I21" s="16" t="s">
        <v>31</v>
      </c>
      <c r="J21" s="16" t="s">
        <v>31</v>
      </c>
      <c r="K21" s="16" t="s">
        <v>31</v>
      </c>
      <c r="L21" s="16" t="s">
        <v>31</v>
      </c>
      <c r="M21" s="16" t="s">
        <v>31</v>
      </c>
      <c r="N21" s="16" t="s">
        <v>31</v>
      </c>
      <c r="O21" s="16" t="s">
        <v>31</v>
      </c>
      <c r="P21" s="16" t="s">
        <v>31</v>
      </c>
      <c r="Q21" s="17">
        <v>44344</v>
      </c>
      <c r="R21" s="18" t="s">
        <v>32</v>
      </c>
      <c r="S21" s="25"/>
      <c r="T21" s="48">
        <v>2.6400000000000003E-2</v>
      </c>
      <c r="U21" s="21">
        <v>44603</v>
      </c>
      <c r="V21" s="21" t="s">
        <v>34</v>
      </c>
      <c r="W21" s="18"/>
      <c r="X21" s="49">
        <v>42046</v>
      </c>
      <c r="Y21" s="23"/>
      <c r="Z21" s="23"/>
    </row>
    <row r="22" spans="1:26" ht="15" x14ac:dyDescent="0.25">
      <c r="A22" s="10">
        <v>19</v>
      </c>
      <c r="B22" s="11" t="s">
        <v>89</v>
      </c>
      <c r="C22" s="11" t="s">
        <v>90</v>
      </c>
      <c r="D22" s="11" t="s">
        <v>91</v>
      </c>
      <c r="E22" s="12" t="s">
        <v>75</v>
      </c>
      <c r="F22" s="13" t="s">
        <v>76</v>
      </c>
      <c r="G22" s="50">
        <v>2.1999999999999999E-2</v>
      </c>
      <c r="H22" s="14">
        <v>2.1999999999999999E-2</v>
      </c>
      <c r="I22" s="16" t="s">
        <v>31</v>
      </c>
      <c r="J22" s="16" t="s">
        <v>31</v>
      </c>
      <c r="K22" s="16" t="s">
        <v>31</v>
      </c>
      <c r="L22" s="16" t="s">
        <v>31</v>
      </c>
      <c r="M22" s="16" t="s">
        <v>31</v>
      </c>
      <c r="N22" s="16" t="s">
        <v>31</v>
      </c>
      <c r="O22" s="16" t="s">
        <v>31</v>
      </c>
      <c r="P22" s="16" t="s">
        <v>31</v>
      </c>
      <c r="Q22" s="17">
        <v>44344</v>
      </c>
      <c r="R22" s="18" t="s">
        <v>32</v>
      </c>
      <c r="S22" s="25"/>
      <c r="T22" s="48">
        <v>1.44E-2</v>
      </c>
      <c r="U22" s="21">
        <v>44603</v>
      </c>
      <c r="V22" s="21" t="s">
        <v>34</v>
      </c>
      <c r="W22" s="18"/>
      <c r="X22" s="49">
        <v>43166</v>
      </c>
      <c r="Y22" s="23"/>
      <c r="Z22" s="23"/>
    </row>
    <row r="23" spans="1:26" ht="15" x14ac:dyDescent="0.25">
      <c r="A23" s="10">
        <v>20</v>
      </c>
      <c r="B23" s="11" t="s">
        <v>92</v>
      </c>
      <c r="C23" s="11" t="s">
        <v>93</v>
      </c>
      <c r="D23" s="11" t="s">
        <v>94</v>
      </c>
      <c r="E23" s="12" t="s">
        <v>75</v>
      </c>
      <c r="F23" s="13" t="s">
        <v>76</v>
      </c>
      <c r="G23" s="50">
        <v>2.5999999999999999E-2</v>
      </c>
      <c r="H23" s="14">
        <v>2.5999999999999999E-2</v>
      </c>
      <c r="I23" s="16" t="s">
        <v>31</v>
      </c>
      <c r="J23" s="16" t="s">
        <v>31</v>
      </c>
      <c r="K23" s="16" t="s">
        <v>31</v>
      </c>
      <c r="L23" s="16" t="s">
        <v>31</v>
      </c>
      <c r="M23" s="16" t="s">
        <v>31</v>
      </c>
      <c r="N23" s="16" t="s">
        <v>31</v>
      </c>
      <c r="O23" s="16" t="s">
        <v>31</v>
      </c>
      <c r="P23" s="16" t="s">
        <v>31</v>
      </c>
      <c r="Q23" s="17">
        <v>44344</v>
      </c>
      <c r="R23" s="18" t="s">
        <v>32</v>
      </c>
      <c r="S23" s="25"/>
      <c r="T23" s="48">
        <v>2.6800000000000001E-2</v>
      </c>
      <c r="U23" s="21">
        <v>44603</v>
      </c>
      <c r="V23" s="21" t="s">
        <v>34</v>
      </c>
      <c r="W23" s="18"/>
      <c r="X23" s="49">
        <v>38901</v>
      </c>
      <c r="Y23" s="27"/>
      <c r="Z23" s="27"/>
    </row>
    <row r="24" spans="1:26" ht="15" x14ac:dyDescent="0.25">
      <c r="A24" s="10">
        <v>21</v>
      </c>
      <c r="B24" s="11" t="s">
        <v>95</v>
      </c>
      <c r="C24" s="11" t="s">
        <v>96</v>
      </c>
      <c r="D24" s="11" t="s">
        <v>97</v>
      </c>
      <c r="E24" s="12" t="s">
        <v>75</v>
      </c>
      <c r="F24" s="13" t="s">
        <v>76</v>
      </c>
      <c r="G24" s="50">
        <v>2.5000000000000001E-2</v>
      </c>
      <c r="H24" s="14">
        <v>2.5000000000000001E-2</v>
      </c>
      <c r="I24" s="16" t="s">
        <v>31</v>
      </c>
      <c r="J24" s="16" t="s">
        <v>31</v>
      </c>
      <c r="K24" s="16" t="s">
        <v>31</v>
      </c>
      <c r="L24" s="16" t="s">
        <v>31</v>
      </c>
      <c r="M24" s="16" t="s">
        <v>31</v>
      </c>
      <c r="N24" s="16" t="s">
        <v>31</v>
      </c>
      <c r="O24" s="16" t="s">
        <v>31</v>
      </c>
      <c r="P24" s="16" t="s">
        <v>31</v>
      </c>
      <c r="Q24" s="17">
        <v>44344</v>
      </c>
      <c r="R24" s="18" t="s">
        <v>32</v>
      </c>
      <c r="S24" s="25"/>
      <c r="T24" s="48">
        <v>2.6700000000000002E-2</v>
      </c>
      <c r="U24" s="21">
        <v>44603</v>
      </c>
      <c r="V24" s="21" t="s">
        <v>34</v>
      </c>
      <c r="W24" s="18"/>
      <c r="X24" s="49">
        <v>38842</v>
      </c>
      <c r="Y24" s="27"/>
      <c r="Z24" s="27"/>
    </row>
    <row r="25" spans="1:26" ht="15" x14ac:dyDescent="0.25">
      <c r="A25" s="10">
        <v>22</v>
      </c>
      <c r="B25" s="11" t="s">
        <v>98</v>
      </c>
      <c r="C25" s="11" t="s">
        <v>99</v>
      </c>
      <c r="D25" s="11" t="s">
        <v>100</v>
      </c>
      <c r="E25" s="12" t="s">
        <v>75</v>
      </c>
      <c r="F25" s="13" t="s">
        <v>76</v>
      </c>
      <c r="G25" s="50">
        <v>1.7000000000000001E-2</v>
      </c>
      <c r="H25" s="14">
        <v>1.7000000000000001E-2</v>
      </c>
      <c r="I25" s="16" t="s">
        <v>31</v>
      </c>
      <c r="J25" s="16" t="s">
        <v>31</v>
      </c>
      <c r="K25" s="16" t="s">
        <v>31</v>
      </c>
      <c r="L25" s="16" t="s">
        <v>31</v>
      </c>
      <c r="M25" s="16" t="s">
        <v>31</v>
      </c>
      <c r="N25" s="16" t="s">
        <v>31</v>
      </c>
      <c r="O25" s="16" t="s">
        <v>31</v>
      </c>
      <c r="P25" s="16" t="s">
        <v>31</v>
      </c>
      <c r="Q25" s="17">
        <v>44344</v>
      </c>
      <c r="R25" s="18" t="s">
        <v>32</v>
      </c>
      <c r="S25" s="25"/>
      <c r="T25" s="48">
        <v>1.4499999999999999E-2</v>
      </c>
      <c r="U25" s="21">
        <v>44603</v>
      </c>
      <c r="V25" s="21" t="s">
        <v>34</v>
      </c>
      <c r="W25" s="18"/>
      <c r="X25" s="49">
        <v>42501</v>
      </c>
      <c r="Y25" s="23"/>
      <c r="Z25" s="23"/>
    </row>
    <row r="26" spans="1:26" ht="15" x14ac:dyDescent="0.25">
      <c r="A26" s="10">
        <v>23</v>
      </c>
      <c r="B26" s="11" t="s">
        <v>101</v>
      </c>
      <c r="C26" s="11" t="s">
        <v>102</v>
      </c>
      <c r="D26" s="11" t="s">
        <v>103</v>
      </c>
      <c r="E26" s="12" t="s">
        <v>75</v>
      </c>
      <c r="F26" s="13" t="s">
        <v>76</v>
      </c>
      <c r="G26" s="50">
        <v>0.02</v>
      </c>
      <c r="H26" s="14">
        <v>0.02</v>
      </c>
      <c r="I26" s="16" t="s">
        <v>31</v>
      </c>
      <c r="J26" s="16" t="s">
        <v>31</v>
      </c>
      <c r="K26" s="16" t="s">
        <v>31</v>
      </c>
      <c r="L26" s="16" t="s">
        <v>31</v>
      </c>
      <c r="M26" s="16" t="s">
        <v>31</v>
      </c>
      <c r="N26" s="16" t="s">
        <v>31</v>
      </c>
      <c r="O26" s="16" t="s">
        <v>31</v>
      </c>
      <c r="P26" s="16" t="s">
        <v>31</v>
      </c>
      <c r="Q26" s="17">
        <v>44344</v>
      </c>
      <c r="R26" s="18" t="s">
        <v>32</v>
      </c>
      <c r="S26" s="25"/>
      <c r="T26" s="48">
        <v>2.3199999999999998E-2</v>
      </c>
      <c r="U26" s="21">
        <v>44603</v>
      </c>
      <c r="V26" s="21" t="s">
        <v>34</v>
      </c>
      <c r="W26" s="18"/>
      <c r="X26" s="49">
        <v>41829</v>
      </c>
      <c r="Y26" s="23"/>
      <c r="Z26" s="23"/>
    </row>
    <row r="27" spans="1:26" ht="15" x14ac:dyDescent="0.25">
      <c r="A27" s="10">
        <v>24</v>
      </c>
      <c r="B27" s="11" t="s">
        <v>104</v>
      </c>
      <c r="C27" s="11" t="s">
        <v>105</v>
      </c>
      <c r="D27" s="11" t="s">
        <v>106</v>
      </c>
      <c r="E27" s="12" t="s">
        <v>75</v>
      </c>
      <c r="F27" s="13" t="s">
        <v>76</v>
      </c>
      <c r="G27" s="50">
        <v>0.02</v>
      </c>
      <c r="H27" s="14">
        <v>0.02</v>
      </c>
      <c r="I27" s="16" t="s">
        <v>31</v>
      </c>
      <c r="J27" s="16" t="s">
        <v>31</v>
      </c>
      <c r="K27" s="16" t="s">
        <v>31</v>
      </c>
      <c r="L27" s="16" t="s">
        <v>31</v>
      </c>
      <c r="M27" s="16" t="s">
        <v>31</v>
      </c>
      <c r="N27" s="16" t="s">
        <v>31</v>
      </c>
      <c r="O27" s="16" t="s">
        <v>31</v>
      </c>
      <c r="P27" s="16" t="s">
        <v>31</v>
      </c>
      <c r="Q27" s="17">
        <v>44344</v>
      </c>
      <c r="R27" s="18" t="s">
        <v>32</v>
      </c>
      <c r="S27" s="25"/>
      <c r="T27" s="48">
        <v>2.3700000000000002E-2</v>
      </c>
      <c r="U27" s="21">
        <v>44603</v>
      </c>
      <c r="V27" s="21" t="s">
        <v>34</v>
      </c>
      <c r="W27" s="18"/>
      <c r="X27" s="49">
        <v>39378</v>
      </c>
      <c r="Y27" s="23"/>
      <c r="Z27" s="23"/>
    </row>
    <row r="28" spans="1:26" ht="15" x14ac:dyDescent="0.25">
      <c r="A28" s="10">
        <v>25</v>
      </c>
      <c r="B28" s="11" t="s">
        <v>107</v>
      </c>
      <c r="C28" s="11" t="s">
        <v>108</v>
      </c>
      <c r="D28" s="11" t="s">
        <v>109</v>
      </c>
      <c r="E28" s="12" t="s">
        <v>75</v>
      </c>
      <c r="F28" s="13" t="s">
        <v>76</v>
      </c>
      <c r="G28" s="50">
        <v>0.01</v>
      </c>
      <c r="H28" s="14">
        <v>0.01</v>
      </c>
      <c r="I28" s="16" t="s">
        <v>31</v>
      </c>
      <c r="J28" s="16" t="s">
        <v>31</v>
      </c>
      <c r="K28" s="16" t="s">
        <v>31</v>
      </c>
      <c r="L28" s="16" t="s">
        <v>31</v>
      </c>
      <c r="M28" s="16" t="s">
        <v>31</v>
      </c>
      <c r="N28" s="16" t="s">
        <v>31</v>
      </c>
      <c r="O28" s="16" t="s">
        <v>31</v>
      </c>
      <c r="P28" s="16" t="s">
        <v>31</v>
      </c>
      <c r="Q28" s="17">
        <v>44344</v>
      </c>
      <c r="R28" s="18" t="s">
        <v>32</v>
      </c>
      <c r="S28" s="25"/>
      <c r="T28" s="48">
        <v>4.7000000000000002E-3</v>
      </c>
      <c r="U28" s="21">
        <v>44603</v>
      </c>
      <c r="V28" s="22" t="s">
        <v>34</v>
      </c>
      <c r="W28" s="18"/>
      <c r="X28" s="49">
        <v>40164</v>
      </c>
      <c r="Y28" s="23"/>
      <c r="Z28" s="23"/>
    </row>
    <row r="29" spans="1:26" ht="15" x14ac:dyDescent="0.25">
      <c r="A29" s="10">
        <v>26</v>
      </c>
      <c r="B29" s="11" t="s">
        <v>110</v>
      </c>
      <c r="C29" s="11" t="s">
        <v>111</v>
      </c>
      <c r="D29" s="11" t="s">
        <v>112</v>
      </c>
      <c r="E29" s="12" t="s">
        <v>75</v>
      </c>
      <c r="F29" s="13" t="s">
        <v>76</v>
      </c>
      <c r="G29" s="50">
        <v>2.3E-2</v>
      </c>
      <c r="H29" s="14">
        <v>2.3E-2</v>
      </c>
      <c r="I29" s="16" t="s">
        <v>31</v>
      </c>
      <c r="J29" s="16" t="s">
        <v>31</v>
      </c>
      <c r="K29" s="16" t="s">
        <v>31</v>
      </c>
      <c r="L29" s="16" t="s">
        <v>31</v>
      </c>
      <c r="M29" s="16" t="s">
        <v>31</v>
      </c>
      <c r="N29" s="16" t="s">
        <v>31</v>
      </c>
      <c r="O29" s="16" t="s">
        <v>31</v>
      </c>
      <c r="P29" s="16" t="s">
        <v>31</v>
      </c>
      <c r="Q29" s="17">
        <v>44344</v>
      </c>
      <c r="R29" s="18" t="s">
        <v>32</v>
      </c>
      <c r="S29" s="25"/>
      <c r="T29" s="48">
        <v>2.1800000000000003E-2</v>
      </c>
      <c r="U29" s="21">
        <v>44603</v>
      </c>
      <c r="V29" s="21" t="s">
        <v>34</v>
      </c>
      <c r="W29" s="18"/>
      <c r="X29" s="49">
        <v>39644</v>
      </c>
      <c r="Y29" s="23"/>
      <c r="Z29" s="23"/>
    </row>
    <row r="30" spans="1:26" ht="15" x14ac:dyDescent="0.25">
      <c r="A30" s="10">
        <v>27</v>
      </c>
      <c r="B30" s="11" t="s">
        <v>113</v>
      </c>
      <c r="C30" s="11" t="s">
        <v>114</v>
      </c>
      <c r="D30" s="11" t="s">
        <v>115</v>
      </c>
      <c r="E30" s="12" t="s">
        <v>75</v>
      </c>
      <c r="F30" s="13" t="s">
        <v>76</v>
      </c>
      <c r="G30" s="50">
        <v>2.7E-2</v>
      </c>
      <c r="H30" s="14">
        <v>2.7E-2</v>
      </c>
      <c r="I30" s="16" t="s">
        <v>31</v>
      </c>
      <c r="J30" s="16" t="s">
        <v>31</v>
      </c>
      <c r="K30" s="16" t="s">
        <v>31</v>
      </c>
      <c r="L30" s="16" t="s">
        <v>31</v>
      </c>
      <c r="M30" s="16" t="s">
        <v>31</v>
      </c>
      <c r="N30" s="16" t="s">
        <v>31</v>
      </c>
      <c r="O30" s="16" t="s">
        <v>31</v>
      </c>
      <c r="P30" s="16" t="s">
        <v>31</v>
      </c>
      <c r="Q30" s="17">
        <v>44344</v>
      </c>
      <c r="R30" s="18" t="s">
        <v>32</v>
      </c>
      <c r="S30" s="25"/>
      <c r="T30" s="48">
        <v>2.3799999999999998E-2</v>
      </c>
      <c r="U30" s="21">
        <v>44603</v>
      </c>
      <c r="V30" s="21" t="s">
        <v>34</v>
      </c>
      <c r="W30" s="18"/>
      <c r="X30" s="49">
        <v>42016</v>
      </c>
      <c r="Y30" s="23"/>
      <c r="Z30" s="23"/>
    </row>
    <row r="31" spans="1:26" ht="15" x14ac:dyDescent="0.25">
      <c r="A31" s="10">
        <v>28</v>
      </c>
      <c r="B31" s="11" t="s">
        <v>116</v>
      </c>
      <c r="C31" s="11" t="s">
        <v>117</v>
      </c>
      <c r="D31" s="11" t="s">
        <v>118</v>
      </c>
      <c r="E31" s="12" t="s">
        <v>75</v>
      </c>
      <c r="F31" s="13" t="s">
        <v>76</v>
      </c>
      <c r="G31" s="50">
        <v>2.5999999999999999E-2</v>
      </c>
      <c r="H31" s="14">
        <v>2.5999999999999999E-2</v>
      </c>
      <c r="I31" s="16" t="s">
        <v>31</v>
      </c>
      <c r="J31" s="16" t="s">
        <v>31</v>
      </c>
      <c r="K31" s="16" t="s">
        <v>31</v>
      </c>
      <c r="L31" s="16" t="s">
        <v>31</v>
      </c>
      <c r="M31" s="16" t="s">
        <v>31</v>
      </c>
      <c r="N31" s="16" t="s">
        <v>31</v>
      </c>
      <c r="O31" s="16" t="s">
        <v>31</v>
      </c>
      <c r="P31" s="16" t="s">
        <v>31</v>
      </c>
      <c r="Q31" s="17">
        <v>44344</v>
      </c>
      <c r="R31" s="18" t="s">
        <v>32</v>
      </c>
      <c r="S31" s="25"/>
      <c r="T31" s="48">
        <v>2.4900000000000002E-2</v>
      </c>
      <c r="U31" s="21">
        <v>44603</v>
      </c>
      <c r="V31" s="21" t="s">
        <v>34</v>
      </c>
      <c r="W31" s="18"/>
      <c r="X31" s="49">
        <v>41598</v>
      </c>
      <c r="Y31" s="23"/>
      <c r="Z31" s="23"/>
    </row>
    <row r="32" spans="1:26" ht="15" x14ac:dyDescent="0.25">
      <c r="A32" s="10">
        <v>29</v>
      </c>
      <c r="B32" s="11" t="s">
        <v>119</v>
      </c>
      <c r="C32" s="11" t="s">
        <v>120</v>
      </c>
      <c r="D32" s="11" t="s">
        <v>121</v>
      </c>
      <c r="E32" s="12" t="s">
        <v>75</v>
      </c>
      <c r="F32" s="13" t="s">
        <v>76</v>
      </c>
      <c r="G32" s="50">
        <v>8.9999999999999993E-3</v>
      </c>
      <c r="H32" s="14">
        <v>8.9999999999999993E-3</v>
      </c>
      <c r="I32" s="16" t="s">
        <v>31</v>
      </c>
      <c r="J32" s="16" t="s">
        <v>31</v>
      </c>
      <c r="K32" s="16" t="s">
        <v>31</v>
      </c>
      <c r="L32" s="16" t="s">
        <v>31</v>
      </c>
      <c r="M32" s="16" t="s">
        <v>31</v>
      </c>
      <c r="N32" s="16" t="s">
        <v>31</v>
      </c>
      <c r="O32" s="16" t="s">
        <v>31</v>
      </c>
      <c r="P32" s="16" t="s">
        <v>31</v>
      </c>
      <c r="Q32" s="17">
        <v>44344</v>
      </c>
      <c r="R32" s="18" t="s">
        <v>32</v>
      </c>
      <c r="S32" s="25"/>
      <c r="T32" s="48">
        <v>4.5999999999999999E-3</v>
      </c>
      <c r="U32" s="21">
        <v>44603</v>
      </c>
      <c r="V32" s="22" t="s">
        <v>34</v>
      </c>
      <c r="W32" s="18"/>
      <c r="X32" s="49">
        <v>43796</v>
      </c>
      <c r="Y32" s="27"/>
      <c r="Z32" s="27"/>
    </row>
    <row r="33" spans="1:26" ht="15" x14ac:dyDescent="0.25">
      <c r="A33" s="10">
        <v>30</v>
      </c>
      <c r="B33" s="11" t="s">
        <v>122</v>
      </c>
      <c r="C33" s="11" t="s">
        <v>123</v>
      </c>
      <c r="D33" s="11" t="s">
        <v>124</v>
      </c>
      <c r="E33" s="12" t="s">
        <v>75</v>
      </c>
      <c r="F33" s="13" t="s">
        <v>76</v>
      </c>
      <c r="G33" s="51" t="s">
        <v>31</v>
      </c>
      <c r="H33" s="16" t="s">
        <v>31</v>
      </c>
      <c r="I33" s="16" t="s">
        <v>31</v>
      </c>
      <c r="J33" s="16" t="s">
        <v>31</v>
      </c>
      <c r="K33" s="16" t="s">
        <v>31</v>
      </c>
      <c r="L33" s="16" t="s">
        <v>31</v>
      </c>
      <c r="M33" s="16" t="s">
        <v>31</v>
      </c>
      <c r="N33" s="16" t="s">
        <v>31</v>
      </c>
      <c r="O33" s="16" t="s">
        <v>31</v>
      </c>
      <c r="P33" s="16" t="s">
        <v>31</v>
      </c>
      <c r="Q33" s="14"/>
      <c r="R33" s="18" t="s">
        <v>293</v>
      </c>
      <c r="S33" s="25"/>
      <c r="T33" s="48">
        <v>1.06E-2</v>
      </c>
      <c r="U33" s="21">
        <v>44603</v>
      </c>
      <c r="V33" s="21"/>
      <c r="W33" s="18"/>
      <c r="X33" s="49">
        <v>44028</v>
      </c>
      <c r="Y33" s="27"/>
      <c r="Z33" s="27"/>
    </row>
    <row r="34" spans="1:26" ht="15" x14ac:dyDescent="0.25">
      <c r="A34" s="10">
        <v>31</v>
      </c>
      <c r="B34" s="11" t="s">
        <v>127</v>
      </c>
      <c r="C34" s="11" t="s">
        <v>128</v>
      </c>
      <c r="D34" s="11" t="s">
        <v>129</v>
      </c>
      <c r="E34" s="12" t="s">
        <v>75</v>
      </c>
      <c r="F34" s="13" t="s">
        <v>76</v>
      </c>
      <c r="G34" s="52" t="s">
        <v>31</v>
      </c>
      <c r="H34" s="16" t="s">
        <v>31</v>
      </c>
      <c r="I34" s="16" t="s">
        <v>31</v>
      </c>
      <c r="J34" s="16" t="s">
        <v>31</v>
      </c>
      <c r="K34" s="16" t="s">
        <v>31</v>
      </c>
      <c r="L34" s="16" t="s">
        <v>31</v>
      </c>
      <c r="M34" s="16" t="s">
        <v>31</v>
      </c>
      <c r="N34" s="16" t="s">
        <v>31</v>
      </c>
      <c r="O34" s="16" t="s">
        <v>31</v>
      </c>
      <c r="P34" s="16" t="s">
        <v>31</v>
      </c>
      <c r="Q34" s="29"/>
      <c r="R34" s="18" t="s">
        <v>130</v>
      </c>
      <c r="S34" s="24"/>
      <c r="T34" s="48">
        <v>0.02</v>
      </c>
      <c r="U34" s="21">
        <v>44603</v>
      </c>
      <c r="V34" s="22" t="s">
        <v>278</v>
      </c>
      <c r="W34" s="18" t="s">
        <v>126</v>
      </c>
      <c r="X34" s="49">
        <v>44384</v>
      </c>
      <c r="Y34" s="27"/>
      <c r="Z34" s="27"/>
    </row>
    <row r="35" spans="1:26" ht="15" x14ac:dyDescent="0.25">
      <c r="A35" s="10">
        <v>32</v>
      </c>
      <c r="B35" s="11" t="s">
        <v>131</v>
      </c>
      <c r="C35" s="11" t="s">
        <v>132</v>
      </c>
      <c r="D35" s="11" t="s">
        <v>133</v>
      </c>
      <c r="E35" s="12" t="s">
        <v>134</v>
      </c>
      <c r="F35" s="13" t="s">
        <v>76</v>
      </c>
      <c r="G35" s="50">
        <v>3.1E-2</v>
      </c>
      <c r="H35" s="14">
        <v>3.1E-2</v>
      </c>
      <c r="I35" s="16" t="s">
        <v>31</v>
      </c>
      <c r="J35" s="16" t="s">
        <v>31</v>
      </c>
      <c r="K35" s="16" t="s">
        <v>31</v>
      </c>
      <c r="L35" s="16" t="s">
        <v>31</v>
      </c>
      <c r="M35" s="16" t="s">
        <v>31</v>
      </c>
      <c r="N35" s="16" t="s">
        <v>31</v>
      </c>
      <c r="O35" s="16" t="s">
        <v>31</v>
      </c>
      <c r="P35" s="16" t="s">
        <v>31</v>
      </c>
      <c r="Q35" s="17">
        <v>44344</v>
      </c>
      <c r="R35" s="18" t="s">
        <v>32</v>
      </c>
      <c r="S35" s="25"/>
      <c r="T35" s="48">
        <v>1.4199999999999999E-2</v>
      </c>
      <c r="U35" s="21">
        <v>44603</v>
      </c>
      <c r="V35" s="21" t="s">
        <v>34</v>
      </c>
      <c r="W35" s="18"/>
      <c r="X35" s="49">
        <v>40780</v>
      </c>
      <c r="Y35" s="23"/>
      <c r="Z35" s="23"/>
    </row>
    <row r="36" spans="1:26" ht="15" x14ac:dyDescent="0.25">
      <c r="A36" s="10">
        <v>33</v>
      </c>
      <c r="B36" s="11" t="s">
        <v>135</v>
      </c>
      <c r="C36" s="11" t="s">
        <v>136</v>
      </c>
      <c r="D36" s="11" t="s">
        <v>137</v>
      </c>
      <c r="E36" s="12" t="s">
        <v>134</v>
      </c>
      <c r="F36" s="13" t="s">
        <v>76</v>
      </c>
      <c r="G36" s="50">
        <v>2.5999999999999999E-2</v>
      </c>
      <c r="H36" s="14">
        <v>2.5999999999999999E-2</v>
      </c>
      <c r="I36" s="16" t="s">
        <v>31</v>
      </c>
      <c r="J36" s="16" t="s">
        <v>31</v>
      </c>
      <c r="K36" s="16" t="s">
        <v>31</v>
      </c>
      <c r="L36" s="16" t="s">
        <v>31</v>
      </c>
      <c r="M36" s="16" t="s">
        <v>31</v>
      </c>
      <c r="N36" s="16" t="s">
        <v>31</v>
      </c>
      <c r="O36" s="16" t="s">
        <v>31</v>
      </c>
      <c r="P36" s="16" t="s">
        <v>31</v>
      </c>
      <c r="Q36" s="17">
        <v>44344</v>
      </c>
      <c r="R36" s="18" t="s">
        <v>32</v>
      </c>
      <c r="S36" s="25"/>
      <c r="T36" s="48">
        <v>2.2700000000000001E-2</v>
      </c>
      <c r="U36" s="21">
        <v>44603</v>
      </c>
      <c r="V36" s="21" t="s">
        <v>34</v>
      </c>
      <c r="W36" s="18"/>
      <c r="X36" s="49">
        <v>39738</v>
      </c>
      <c r="Y36" s="23"/>
      <c r="Z36" s="23"/>
    </row>
    <row r="37" spans="1:26" ht="15" x14ac:dyDescent="0.25">
      <c r="A37" s="10">
        <v>34</v>
      </c>
      <c r="B37" s="11" t="s">
        <v>138</v>
      </c>
      <c r="C37" s="11" t="s">
        <v>139</v>
      </c>
      <c r="D37" s="11" t="s">
        <v>140</v>
      </c>
      <c r="E37" s="12" t="s">
        <v>134</v>
      </c>
      <c r="F37" s="13" t="s">
        <v>76</v>
      </c>
      <c r="G37" s="50">
        <v>2.7E-2</v>
      </c>
      <c r="H37" s="14">
        <v>2.7E-2</v>
      </c>
      <c r="I37" s="16" t="s">
        <v>31</v>
      </c>
      <c r="J37" s="16" t="s">
        <v>31</v>
      </c>
      <c r="K37" s="16" t="s">
        <v>31</v>
      </c>
      <c r="L37" s="16" t="s">
        <v>31</v>
      </c>
      <c r="M37" s="16" t="s">
        <v>31</v>
      </c>
      <c r="N37" s="16" t="s">
        <v>31</v>
      </c>
      <c r="O37" s="16" t="s">
        <v>31</v>
      </c>
      <c r="P37" s="16" t="s">
        <v>31</v>
      </c>
      <c r="Q37" s="17">
        <v>44344</v>
      </c>
      <c r="R37" s="18" t="s">
        <v>32</v>
      </c>
      <c r="S37" s="25"/>
      <c r="T37" s="48">
        <v>2.3799999999999998E-2</v>
      </c>
      <c r="U37" s="21">
        <v>44603</v>
      </c>
      <c r="V37" s="21" t="s">
        <v>34</v>
      </c>
      <c r="W37" s="18"/>
      <c r="X37" s="49">
        <v>42774</v>
      </c>
      <c r="Y37" s="23"/>
      <c r="Z37" s="23"/>
    </row>
    <row r="38" spans="1:26" ht="15" x14ac:dyDescent="0.25">
      <c r="A38" s="10">
        <v>35</v>
      </c>
      <c r="B38" s="11" t="s">
        <v>141</v>
      </c>
      <c r="C38" s="11" t="s">
        <v>142</v>
      </c>
      <c r="D38" s="11" t="s">
        <v>143</v>
      </c>
      <c r="E38" s="12" t="s">
        <v>134</v>
      </c>
      <c r="F38" s="13" t="s">
        <v>76</v>
      </c>
      <c r="G38" s="50">
        <v>2.1000000000000001E-2</v>
      </c>
      <c r="H38" s="14">
        <v>2.1000000000000001E-2</v>
      </c>
      <c r="I38" s="16" t="s">
        <v>31</v>
      </c>
      <c r="J38" s="16" t="s">
        <v>31</v>
      </c>
      <c r="K38" s="16" t="s">
        <v>31</v>
      </c>
      <c r="L38" s="16" t="s">
        <v>31</v>
      </c>
      <c r="M38" s="16" t="s">
        <v>31</v>
      </c>
      <c r="N38" s="16" t="s">
        <v>31</v>
      </c>
      <c r="O38" s="16" t="s">
        <v>31</v>
      </c>
      <c r="P38" s="16" t="s">
        <v>31</v>
      </c>
      <c r="Q38" s="17">
        <v>44344</v>
      </c>
      <c r="R38" s="18" t="s">
        <v>32</v>
      </c>
      <c r="S38" s="25"/>
      <c r="T38" s="48">
        <v>2.2100000000000002E-2</v>
      </c>
      <c r="U38" s="21">
        <v>44603</v>
      </c>
      <c r="V38" s="21" t="s">
        <v>34</v>
      </c>
      <c r="W38" s="18"/>
      <c r="X38" s="49">
        <v>42263</v>
      </c>
      <c r="Y38" s="23"/>
      <c r="Z38" s="23"/>
    </row>
    <row r="39" spans="1:26" ht="15" x14ac:dyDescent="0.25">
      <c r="A39" s="10">
        <v>36</v>
      </c>
      <c r="B39" s="11" t="s">
        <v>144</v>
      </c>
      <c r="C39" s="11" t="s">
        <v>145</v>
      </c>
      <c r="D39" s="11" t="s">
        <v>146</v>
      </c>
      <c r="E39" s="12" t="s">
        <v>134</v>
      </c>
      <c r="F39" s="13" t="s">
        <v>76</v>
      </c>
      <c r="G39" s="50">
        <v>1.7000000000000001E-2</v>
      </c>
      <c r="H39" s="14">
        <v>1.7000000000000001E-2</v>
      </c>
      <c r="I39" s="16" t="s">
        <v>31</v>
      </c>
      <c r="J39" s="16" t="s">
        <v>31</v>
      </c>
      <c r="K39" s="16" t="s">
        <v>31</v>
      </c>
      <c r="L39" s="16" t="s">
        <v>31</v>
      </c>
      <c r="M39" s="16" t="s">
        <v>31</v>
      </c>
      <c r="N39" s="16" t="s">
        <v>31</v>
      </c>
      <c r="O39" s="16" t="s">
        <v>31</v>
      </c>
      <c r="P39" s="16" t="s">
        <v>31</v>
      </c>
      <c r="Q39" s="17">
        <v>44344</v>
      </c>
      <c r="R39" s="18" t="s">
        <v>32</v>
      </c>
      <c r="S39" s="25"/>
      <c r="T39" s="48">
        <v>1.4199999999999999E-2</v>
      </c>
      <c r="U39" s="21">
        <v>44603</v>
      </c>
      <c r="V39" s="21" t="s">
        <v>34</v>
      </c>
      <c r="W39" s="18"/>
      <c r="X39" s="49">
        <v>39925</v>
      </c>
      <c r="Y39" s="23"/>
      <c r="Z39" s="23"/>
    </row>
    <row r="40" spans="1:26" ht="15" x14ac:dyDescent="0.25">
      <c r="A40" s="10">
        <v>37</v>
      </c>
      <c r="B40" s="11" t="s">
        <v>147</v>
      </c>
      <c r="C40" s="11" t="s">
        <v>148</v>
      </c>
      <c r="D40" s="11" t="s">
        <v>149</v>
      </c>
      <c r="E40" s="12" t="s">
        <v>134</v>
      </c>
      <c r="F40" s="13" t="s">
        <v>76</v>
      </c>
      <c r="G40" s="50">
        <v>1.7000000000000001E-2</v>
      </c>
      <c r="H40" s="14">
        <v>1.7000000000000001E-2</v>
      </c>
      <c r="I40" s="16" t="s">
        <v>31</v>
      </c>
      <c r="J40" s="16" t="s">
        <v>31</v>
      </c>
      <c r="K40" s="16" t="s">
        <v>31</v>
      </c>
      <c r="L40" s="16" t="s">
        <v>31</v>
      </c>
      <c r="M40" s="16" t="s">
        <v>31</v>
      </c>
      <c r="N40" s="16" t="s">
        <v>31</v>
      </c>
      <c r="O40" s="16" t="s">
        <v>31</v>
      </c>
      <c r="P40" s="16" t="s">
        <v>31</v>
      </c>
      <c r="Q40" s="17">
        <v>44344</v>
      </c>
      <c r="R40" s="18" t="s">
        <v>32</v>
      </c>
      <c r="S40" s="25"/>
      <c r="T40" s="48">
        <v>1.03E-2</v>
      </c>
      <c r="U40" s="21">
        <v>44603</v>
      </c>
      <c r="V40" s="21" t="s">
        <v>34</v>
      </c>
      <c r="W40" s="18"/>
      <c r="X40" s="49">
        <v>40921</v>
      </c>
      <c r="Y40" s="23"/>
      <c r="Z40" s="23"/>
    </row>
    <row r="41" spans="1:26" ht="15" x14ac:dyDescent="0.25">
      <c r="A41" s="10">
        <v>38</v>
      </c>
      <c r="B41" s="11" t="s">
        <v>150</v>
      </c>
      <c r="C41" s="11" t="s">
        <v>151</v>
      </c>
      <c r="D41" s="11" t="s">
        <v>152</v>
      </c>
      <c r="E41" s="12" t="s">
        <v>153</v>
      </c>
      <c r="F41" s="13" t="s">
        <v>30</v>
      </c>
      <c r="G41" s="50">
        <v>0.03</v>
      </c>
      <c r="H41" s="14">
        <v>3.1E-2</v>
      </c>
      <c r="I41" s="16" t="s">
        <v>31</v>
      </c>
      <c r="J41" s="14">
        <v>2.9000000000000001E-2</v>
      </c>
      <c r="K41" s="16" t="s">
        <v>31</v>
      </c>
      <c r="L41" s="14">
        <v>2.1999999999999999E-2</v>
      </c>
      <c r="M41" s="16" t="s">
        <v>31</v>
      </c>
      <c r="N41" s="16" t="s">
        <v>31</v>
      </c>
      <c r="O41" s="16" t="s">
        <v>31</v>
      </c>
      <c r="P41" s="16" t="s">
        <v>31</v>
      </c>
      <c r="Q41" s="17">
        <v>44344</v>
      </c>
      <c r="R41" s="18" t="s">
        <v>32</v>
      </c>
      <c r="S41" s="25"/>
      <c r="T41" s="48">
        <v>2.5600000000000001E-2</v>
      </c>
      <c r="U41" s="21">
        <v>44603</v>
      </c>
      <c r="V41" s="21" t="s">
        <v>34</v>
      </c>
      <c r="W41" s="18"/>
      <c r="X41" s="49">
        <v>36685</v>
      </c>
      <c r="Y41" s="27"/>
      <c r="Z41" s="27"/>
    </row>
    <row r="42" spans="1:26" ht="15" x14ac:dyDescent="0.25">
      <c r="A42" s="10">
        <v>39</v>
      </c>
      <c r="B42" s="11" t="s">
        <v>154</v>
      </c>
      <c r="C42" s="11" t="s">
        <v>155</v>
      </c>
      <c r="D42" s="11" t="s">
        <v>156</v>
      </c>
      <c r="E42" s="12" t="s">
        <v>153</v>
      </c>
      <c r="F42" s="13" t="s">
        <v>30</v>
      </c>
      <c r="G42" s="50">
        <v>0.03</v>
      </c>
      <c r="H42" s="14">
        <v>3.1E-2</v>
      </c>
      <c r="I42" s="16" t="s">
        <v>31</v>
      </c>
      <c r="J42" s="16" t="s">
        <v>31</v>
      </c>
      <c r="K42" s="16" t="s">
        <v>31</v>
      </c>
      <c r="L42" s="14">
        <v>2.4E-2</v>
      </c>
      <c r="M42" s="16" t="s">
        <v>31</v>
      </c>
      <c r="N42" s="16" t="s">
        <v>31</v>
      </c>
      <c r="O42" s="16" t="s">
        <v>31</v>
      </c>
      <c r="P42" s="16" t="s">
        <v>31</v>
      </c>
      <c r="Q42" s="17">
        <v>44344</v>
      </c>
      <c r="R42" s="18" t="s">
        <v>32</v>
      </c>
      <c r="S42" s="25"/>
      <c r="T42" s="48">
        <v>2.5499999999999998E-2</v>
      </c>
      <c r="U42" s="21">
        <v>44603</v>
      </c>
      <c r="V42" s="21" t="s">
        <v>34</v>
      </c>
      <c r="W42" s="18"/>
      <c r="X42" s="49">
        <v>38106</v>
      </c>
      <c r="Y42" s="27"/>
      <c r="Z42" s="27"/>
    </row>
    <row r="43" spans="1:26" ht="15" x14ac:dyDescent="0.25">
      <c r="A43" s="10">
        <v>40</v>
      </c>
      <c r="B43" s="11" t="s">
        <v>157</v>
      </c>
      <c r="C43" s="11" t="s">
        <v>158</v>
      </c>
      <c r="D43" s="11" t="s">
        <v>159</v>
      </c>
      <c r="E43" s="12" t="s">
        <v>153</v>
      </c>
      <c r="F43" s="13" t="s">
        <v>30</v>
      </c>
      <c r="G43" s="50">
        <v>2.3E-2</v>
      </c>
      <c r="H43" s="14">
        <v>2.3E-2</v>
      </c>
      <c r="I43" s="16" t="s">
        <v>31</v>
      </c>
      <c r="J43" s="16" t="s">
        <v>31</v>
      </c>
      <c r="K43" s="16" t="s">
        <v>31</v>
      </c>
      <c r="L43" s="14">
        <v>2.3E-2</v>
      </c>
      <c r="M43" s="16" t="s">
        <v>31</v>
      </c>
      <c r="N43" s="16" t="s">
        <v>31</v>
      </c>
      <c r="O43" s="16" t="s">
        <v>31</v>
      </c>
      <c r="P43" s="16" t="s">
        <v>31</v>
      </c>
      <c r="Q43" s="17">
        <v>44344</v>
      </c>
      <c r="R43" s="18" t="s">
        <v>32</v>
      </c>
      <c r="S43" s="25"/>
      <c r="T43" s="48">
        <v>2.35E-2</v>
      </c>
      <c r="U43" s="21">
        <v>44603</v>
      </c>
      <c r="V43" s="21" t="s">
        <v>34</v>
      </c>
      <c r="W43" s="18"/>
      <c r="X43" s="49">
        <v>37378</v>
      </c>
      <c r="Y43" s="27"/>
      <c r="Z43" s="27"/>
    </row>
    <row r="44" spans="1:26" ht="15" x14ac:dyDescent="0.25">
      <c r="A44" s="10">
        <v>41</v>
      </c>
      <c r="B44" s="11" t="s">
        <v>160</v>
      </c>
      <c r="C44" s="11" t="s">
        <v>161</v>
      </c>
      <c r="D44" s="11" t="s">
        <v>162</v>
      </c>
      <c r="E44" s="12" t="s">
        <v>153</v>
      </c>
      <c r="F44" s="13" t="s">
        <v>30</v>
      </c>
      <c r="G44" s="50">
        <v>1.6E-2</v>
      </c>
      <c r="H44" s="14">
        <v>1.6E-2</v>
      </c>
      <c r="I44" s="16" t="s">
        <v>31</v>
      </c>
      <c r="J44" s="16" t="s">
        <v>31</v>
      </c>
      <c r="K44" s="16" t="s">
        <v>31</v>
      </c>
      <c r="L44" s="14">
        <v>1.6E-2</v>
      </c>
      <c r="M44" s="16" t="s">
        <v>31</v>
      </c>
      <c r="N44" s="16" t="s">
        <v>31</v>
      </c>
      <c r="O44" s="16" t="s">
        <v>31</v>
      </c>
      <c r="P44" s="16" t="s">
        <v>31</v>
      </c>
      <c r="Q44" s="17">
        <v>44344</v>
      </c>
      <c r="R44" s="18" t="s">
        <v>32</v>
      </c>
      <c r="S44" s="25"/>
      <c r="T44" s="48">
        <v>1.43E-2</v>
      </c>
      <c r="U44" s="21">
        <v>44603</v>
      </c>
      <c r="V44" s="21" t="s">
        <v>34</v>
      </c>
      <c r="W44" s="18"/>
      <c r="X44" s="49">
        <v>37778</v>
      </c>
      <c r="Y44" s="27"/>
      <c r="Z44" s="27"/>
    </row>
    <row r="45" spans="1:26" ht="15" x14ac:dyDescent="0.25">
      <c r="A45" s="10">
        <v>42</v>
      </c>
      <c r="B45" s="11" t="s">
        <v>163</v>
      </c>
      <c r="C45" s="11" t="s">
        <v>164</v>
      </c>
      <c r="D45" s="11" t="s">
        <v>165</v>
      </c>
      <c r="E45" s="12" t="s">
        <v>153</v>
      </c>
      <c r="F45" s="13" t="s">
        <v>30</v>
      </c>
      <c r="G45" s="50">
        <v>2.5000000000000001E-2</v>
      </c>
      <c r="H45" s="14">
        <v>2.5000000000000001E-2</v>
      </c>
      <c r="I45" s="16" t="s">
        <v>31</v>
      </c>
      <c r="J45" s="16">
        <v>2.5000000000000001E-2</v>
      </c>
      <c r="K45" s="16" t="s">
        <v>31</v>
      </c>
      <c r="L45" s="16">
        <v>2.1000000000000001E-2</v>
      </c>
      <c r="M45" s="16" t="s">
        <v>31</v>
      </c>
      <c r="N45" s="16" t="s">
        <v>31</v>
      </c>
      <c r="O45" s="16" t="s">
        <v>31</v>
      </c>
      <c r="P45" s="16" t="s">
        <v>31</v>
      </c>
      <c r="Q45" s="17">
        <v>44344</v>
      </c>
      <c r="R45" s="18" t="s">
        <v>32</v>
      </c>
      <c r="S45" s="25"/>
      <c r="T45" s="48">
        <v>2.2499999999999999E-2</v>
      </c>
      <c r="U45" s="21">
        <v>44603</v>
      </c>
      <c r="V45" s="21" t="s">
        <v>34</v>
      </c>
      <c r="W45" s="18"/>
      <c r="X45" s="49">
        <v>38558</v>
      </c>
      <c r="Y45" s="27"/>
      <c r="Z45" s="27"/>
    </row>
    <row r="46" spans="1:26" ht="15" x14ac:dyDescent="0.25">
      <c r="A46" s="10">
        <v>43</v>
      </c>
      <c r="B46" s="11" t="s">
        <v>166</v>
      </c>
      <c r="C46" s="11" t="s">
        <v>167</v>
      </c>
      <c r="D46" s="11" t="s">
        <v>168</v>
      </c>
      <c r="E46" s="12" t="s">
        <v>169</v>
      </c>
      <c r="F46" s="13" t="s">
        <v>76</v>
      </c>
      <c r="G46" s="50">
        <v>0</v>
      </c>
      <c r="H46" s="14"/>
      <c r="I46" s="14"/>
      <c r="J46" s="14"/>
      <c r="K46" s="16"/>
      <c r="L46" s="14"/>
      <c r="M46" s="14"/>
      <c r="N46" s="14"/>
      <c r="O46" s="14"/>
      <c r="P46" s="14"/>
      <c r="Q46" s="17">
        <v>44344</v>
      </c>
      <c r="R46" s="18" t="s">
        <v>32</v>
      </c>
      <c r="S46" s="25"/>
      <c r="T46" s="48">
        <v>2.6000000000000003E-3</v>
      </c>
      <c r="U46" s="21">
        <v>44603</v>
      </c>
      <c r="V46" s="22" t="s">
        <v>34</v>
      </c>
      <c r="W46" s="21"/>
      <c r="X46" s="49">
        <v>43812</v>
      </c>
      <c r="Y46" s="27"/>
      <c r="Z46" s="27"/>
    </row>
    <row r="47" spans="1:26" ht="15" x14ac:dyDescent="0.25">
      <c r="A47" s="10">
        <v>44</v>
      </c>
      <c r="B47" s="11" t="s">
        <v>170</v>
      </c>
      <c r="C47" s="11" t="s">
        <v>171</v>
      </c>
      <c r="D47" s="11" t="s">
        <v>172</v>
      </c>
      <c r="E47" s="12" t="s">
        <v>169</v>
      </c>
      <c r="F47" s="13" t="s">
        <v>76</v>
      </c>
      <c r="G47" s="50">
        <v>2E-3</v>
      </c>
      <c r="H47" s="14"/>
      <c r="I47" s="14"/>
      <c r="J47" s="14"/>
      <c r="K47" s="16"/>
      <c r="L47" s="14"/>
      <c r="M47" s="14"/>
      <c r="N47" s="14"/>
      <c r="O47" s="14"/>
      <c r="P47" s="14"/>
      <c r="Q47" s="17">
        <v>44344</v>
      </c>
      <c r="R47" s="18" t="s">
        <v>32</v>
      </c>
      <c r="S47" s="25"/>
      <c r="T47" s="48">
        <v>3.7000000000000002E-3</v>
      </c>
      <c r="U47" s="21">
        <v>44603</v>
      </c>
      <c r="V47" s="22" t="s">
        <v>34</v>
      </c>
      <c r="W47" s="21"/>
      <c r="X47" s="49">
        <v>43798</v>
      </c>
      <c r="Y47" s="27"/>
      <c r="Z47" s="27"/>
    </row>
    <row r="48" spans="1:26" ht="15" x14ac:dyDescent="0.25">
      <c r="A48" s="10">
        <v>45</v>
      </c>
      <c r="B48" s="11" t="s">
        <v>173</v>
      </c>
      <c r="C48" s="11" t="s">
        <v>174</v>
      </c>
      <c r="D48" s="11" t="s">
        <v>175</v>
      </c>
      <c r="E48" s="12" t="s">
        <v>169</v>
      </c>
      <c r="F48" s="13" t="s">
        <v>76</v>
      </c>
      <c r="G48" s="50">
        <v>2E-3</v>
      </c>
      <c r="H48" s="14"/>
      <c r="I48" s="14"/>
      <c r="J48" s="14"/>
      <c r="K48" s="16"/>
      <c r="L48" s="14"/>
      <c r="M48" s="14"/>
      <c r="N48" s="14"/>
      <c r="O48" s="14"/>
      <c r="P48" s="14"/>
      <c r="Q48" s="17">
        <v>44344</v>
      </c>
      <c r="R48" s="18" t="s">
        <v>32</v>
      </c>
      <c r="S48" s="25"/>
      <c r="T48" s="48">
        <v>5.1000000000000004E-3</v>
      </c>
      <c r="U48" s="21">
        <v>44603</v>
      </c>
      <c r="V48" s="22" t="s">
        <v>34</v>
      </c>
      <c r="W48" s="21"/>
      <c r="X48" s="49">
        <v>43798</v>
      </c>
      <c r="Y48" s="27"/>
      <c r="Z48" s="27"/>
    </row>
    <row r="49" spans="1:26" ht="15" x14ac:dyDescent="0.25">
      <c r="A49" s="10">
        <v>46</v>
      </c>
      <c r="B49" s="11" t="s">
        <v>176</v>
      </c>
      <c r="C49" s="11" t="s">
        <v>177</v>
      </c>
      <c r="D49" s="11" t="s">
        <v>178</v>
      </c>
      <c r="E49" s="12" t="s">
        <v>169</v>
      </c>
      <c r="F49" s="13" t="s">
        <v>76</v>
      </c>
      <c r="G49" s="50">
        <v>3.0000000000000001E-3</v>
      </c>
      <c r="H49" s="14"/>
      <c r="I49" s="14"/>
      <c r="J49" s="14"/>
      <c r="K49" s="16"/>
      <c r="L49" s="14"/>
      <c r="M49" s="14"/>
      <c r="N49" s="14"/>
      <c r="O49" s="14"/>
      <c r="P49" s="14"/>
      <c r="Q49" s="17">
        <v>44344</v>
      </c>
      <c r="R49" s="18" t="s">
        <v>32</v>
      </c>
      <c r="S49" s="25"/>
      <c r="T49" s="48">
        <v>5.3E-3</v>
      </c>
      <c r="U49" s="21">
        <v>44603</v>
      </c>
      <c r="V49" s="22" t="s">
        <v>34</v>
      </c>
      <c r="W49" s="21"/>
      <c r="X49" s="49">
        <v>43798</v>
      </c>
      <c r="Y49" s="27"/>
      <c r="Z49" s="27"/>
    </row>
    <row r="50" spans="1:26" ht="15" x14ac:dyDescent="0.25">
      <c r="A50" s="10">
        <v>47</v>
      </c>
      <c r="B50" s="11" t="s">
        <v>179</v>
      </c>
      <c r="C50" s="11" t="s">
        <v>180</v>
      </c>
      <c r="D50" s="11" t="s">
        <v>181</v>
      </c>
      <c r="E50" s="12" t="s">
        <v>169</v>
      </c>
      <c r="F50" s="13" t="s">
        <v>76</v>
      </c>
      <c r="G50" s="50">
        <v>3.0000000000000001E-3</v>
      </c>
      <c r="H50" s="14"/>
      <c r="I50" s="14"/>
      <c r="J50" s="14"/>
      <c r="K50" s="16"/>
      <c r="L50" s="14"/>
      <c r="M50" s="14"/>
      <c r="N50" s="14"/>
      <c r="O50" s="14"/>
      <c r="P50" s="14"/>
      <c r="Q50" s="17">
        <v>44344</v>
      </c>
      <c r="R50" s="18" t="s">
        <v>32</v>
      </c>
      <c r="S50" s="25"/>
      <c r="T50" s="48">
        <v>5.3E-3</v>
      </c>
      <c r="U50" s="21">
        <v>44603</v>
      </c>
      <c r="V50" s="22" t="s">
        <v>34</v>
      </c>
      <c r="W50" s="21"/>
      <c r="X50" s="49">
        <v>43798</v>
      </c>
      <c r="Y50" s="27"/>
      <c r="Z50" s="27"/>
    </row>
    <row r="51" spans="1:26" ht="15" x14ac:dyDescent="0.25">
      <c r="A51" s="10">
        <v>48</v>
      </c>
      <c r="B51" s="11" t="s">
        <v>182</v>
      </c>
      <c r="C51" s="11" t="s">
        <v>183</v>
      </c>
      <c r="D51" s="11" t="s">
        <v>184</v>
      </c>
      <c r="E51" s="12" t="s">
        <v>169</v>
      </c>
      <c r="F51" s="13" t="s">
        <v>76</v>
      </c>
      <c r="G51" s="50">
        <v>3.0000000000000001E-3</v>
      </c>
      <c r="H51" s="14"/>
      <c r="I51" s="14"/>
      <c r="J51" s="14"/>
      <c r="K51" s="16"/>
      <c r="L51" s="14"/>
      <c r="M51" s="14"/>
      <c r="N51" s="14"/>
      <c r="O51" s="14"/>
      <c r="P51" s="14"/>
      <c r="Q51" s="17">
        <v>44344</v>
      </c>
      <c r="R51" s="18" t="s">
        <v>32</v>
      </c>
      <c r="S51" s="25"/>
      <c r="T51" s="48">
        <v>5.1000000000000004E-3</v>
      </c>
      <c r="U51" s="21">
        <v>44603</v>
      </c>
      <c r="V51" s="22" t="s">
        <v>34</v>
      </c>
      <c r="W51" s="21"/>
      <c r="X51" s="49">
        <v>43798</v>
      </c>
      <c r="Y51" s="27"/>
      <c r="Z51" s="27"/>
    </row>
    <row r="52" spans="1:26" ht="15" x14ac:dyDescent="0.25">
      <c r="A52" s="10">
        <v>49</v>
      </c>
      <c r="B52" s="11" t="s">
        <v>185</v>
      </c>
      <c r="C52" s="11" t="s">
        <v>186</v>
      </c>
      <c r="D52" s="11" t="s">
        <v>187</v>
      </c>
      <c r="E52" s="12" t="s">
        <v>169</v>
      </c>
      <c r="F52" s="13" t="s">
        <v>76</v>
      </c>
      <c r="G52" s="50">
        <v>3.0000000000000001E-3</v>
      </c>
      <c r="H52" s="14"/>
      <c r="I52" s="14"/>
      <c r="J52" s="14"/>
      <c r="K52" s="16"/>
      <c r="L52" s="14"/>
      <c r="M52" s="14"/>
      <c r="N52" s="14"/>
      <c r="O52" s="14"/>
      <c r="P52" s="14"/>
      <c r="Q52" s="17">
        <v>44344</v>
      </c>
      <c r="R52" s="18" t="s">
        <v>32</v>
      </c>
      <c r="S52" s="25"/>
      <c r="T52" s="48">
        <v>5.4000000000000003E-3</v>
      </c>
      <c r="U52" s="21">
        <v>44603</v>
      </c>
      <c r="V52" s="22" t="s">
        <v>34</v>
      </c>
      <c r="W52" s="21"/>
      <c r="X52" s="49">
        <v>43798</v>
      </c>
      <c r="Y52" s="27"/>
      <c r="Z52" s="27"/>
    </row>
    <row r="53" spans="1:26" ht="15" x14ac:dyDescent="0.25">
      <c r="A53" s="10">
        <v>50</v>
      </c>
      <c r="B53" s="11" t="s">
        <v>188</v>
      </c>
      <c r="C53" s="11" t="s">
        <v>189</v>
      </c>
      <c r="D53" s="11" t="s">
        <v>190</v>
      </c>
      <c r="E53" s="12" t="s">
        <v>169</v>
      </c>
      <c r="F53" s="13" t="s">
        <v>76</v>
      </c>
      <c r="G53" s="50">
        <v>2E-3</v>
      </c>
      <c r="H53" s="14"/>
      <c r="I53" s="14"/>
      <c r="J53" s="14"/>
      <c r="K53" s="16"/>
      <c r="L53" s="14"/>
      <c r="M53" s="14"/>
      <c r="N53" s="14"/>
      <c r="O53" s="14"/>
      <c r="P53" s="14"/>
      <c r="Q53" s="17">
        <v>44344</v>
      </c>
      <c r="R53" s="18" t="s">
        <v>32</v>
      </c>
      <c r="S53" s="25"/>
      <c r="T53" s="48">
        <v>5.1000000000000004E-3</v>
      </c>
      <c r="U53" s="21">
        <v>44603</v>
      </c>
      <c r="V53" s="22" t="s">
        <v>34</v>
      </c>
      <c r="W53" s="21"/>
      <c r="X53" s="49">
        <v>43798</v>
      </c>
      <c r="Y53" s="27"/>
      <c r="Z53" s="27"/>
    </row>
    <row r="54" spans="1:26" ht="15" x14ac:dyDescent="0.25">
      <c r="A54" s="10">
        <v>51</v>
      </c>
      <c r="B54" s="11" t="s">
        <v>191</v>
      </c>
      <c r="C54" s="11" t="s">
        <v>192</v>
      </c>
      <c r="D54" s="11" t="s">
        <v>193</v>
      </c>
      <c r="E54" s="12" t="s">
        <v>169</v>
      </c>
      <c r="F54" s="13" t="s">
        <v>76</v>
      </c>
      <c r="G54" s="50">
        <v>0</v>
      </c>
      <c r="H54" s="14"/>
      <c r="I54" s="14"/>
      <c r="J54" s="14"/>
      <c r="K54" s="16"/>
      <c r="L54" s="14"/>
      <c r="M54" s="14"/>
      <c r="N54" s="14"/>
      <c r="O54" s="14"/>
      <c r="P54" s="14"/>
      <c r="Q54" s="17">
        <v>44344</v>
      </c>
      <c r="R54" s="18" t="s">
        <v>32</v>
      </c>
      <c r="S54" s="25"/>
      <c r="T54" s="48">
        <v>5.0000000000000001E-3</v>
      </c>
      <c r="U54" s="21">
        <v>44603</v>
      </c>
      <c r="V54" s="22" t="s">
        <v>34</v>
      </c>
      <c r="W54" s="21"/>
      <c r="X54" s="49">
        <v>43803</v>
      </c>
      <c r="Y54" s="27"/>
      <c r="Z54" s="27"/>
    </row>
    <row r="55" spans="1:26" ht="15" x14ac:dyDescent="0.25">
      <c r="A55" s="10">
        <v>52</v>
      </c>
      <c r="B55" s="1" t="s">
        <v>194</v>
      </c>
      <c r="C55" s="11" t="s">
        <v>195</v>
      </c>
      <c r="D55" s="11" t="s">
        <v>196</v>
      </c>
      <c r="E55" s="12" t="s">
        <v>169</v>
      </c>
      <c r="F55" s="13" t="s">
        <v>76</v>
      </c>
      <c r="G55" s="53" t="s">
        <v>31</v>
      </c>
      <c r="H55" s="29"/>
      <c r="I55" s="29"/>
      <c r="J55" s="30"/>
      <c r="K55" s="16"/>
      <c r="L55" s="30"/>
      <c r="M55" s="30"/>
      <c r="N55" s="30"/>
      <c r="O55" s="30"/>
      <c r="P55" s="30"/>
      <c r="Q55" s="30"/>
      <c r="R55" s="18" t="s">
        <v>130</v>
      </c>
      <c r="S55" s="31"/>
      <c r="T55" s="48">
        <v>3.2000000000000002E-3</v>
      </c>
      <c r="U55" s="21">
        <v>44603</v>
      </c>
      <c r="V55" s="21" t="s">
        <v>34</v>
      </c>
      <c r="W55" s="18" t="s">
        <v>126</v>
      </c>
      <c r="X55" s="49">
        <v>44292</v>
      </c>
      <c r="Y55" s="27"/>
      <c r="Z55" s="32"/>
    </row>
    <row r="57" spans="1:26" ht="14.25" customHeight="1" x14ac:dyDescent="0.2">
      <c r="C57" s="90"/>
      <c r="D57" s="105" t="s">
        <v>212</v>
      </c>
      <c r="E57" s="105"/>
      <c r="F57" s="105"/>
      <c r="G57" s="105"/>
      <c r="H57" s="105"/>
      <c r="I57" s="105"/>
      <c r="J57" s="105"/>
      <c r="K57" s="105"/>
      <c r="L57" s="105"/>
      <c r="M57" s="105"/>
      <c r="N57" s="105"/>
      <c r="O57" s="105"/>
      <c r="P57" s="105"/>
      <c r="Q57" s="105"/>
      <c r="R57" s="105"/>
      <c r="S57" s="105"/>
      <c r="T57" s="105"/>
      <c r="U57" s="105"/>
      <c r="V57" s="105"/>
      <c r="W57" s="105"/>
      <c r="X57" s="105"/>
    </row>
    <row r="58" spans="1:26" ht="14.25" customHeight="1" x14ac:dyDescent="0.2">
      <c r="C58" s="91" t="s">
        <v>33</v>
      </c>
      <c r="D58" s="101" t="s">
        <v>213</v>
      </c>
      <c r="E58" s="101"/>
      <c r="F58" s="101"/>
      <c r="G58" s="101"/>
      <c r="H58" s="101"/>
      <c r="I58" s="101"/>
      <c r="J58" s="101"/>
      <c r="K58" s="101"/>
      <c r="L58" s="101"/>
      <c r="M58" s="101"/>
      <c r="N58" s="101"/>
      <c r="O58" s="101"/>
      <c r="P58" s="101"/>
      <c r="Q58" s="101"/>
      <c r="R58" s="101"/>
      <c r="S58" s="101"/>
      <c r="T58" s="101"/>
      <c r="U58" s="101"/>
      <c r="V58" s="101"/>
      <c r="W58" s="101"/>
      <c r="X58" s="101"/>
    </row>
    <row r="59" spans="1:26" ht="20.25" customHeight="1" x14ac:dyDescent="0.2">
      <c r="C59" s="91"/>
      <c r="D59" s="101" t="s">
        <v>295</v>
      </c>
      <c r="E59" s="101"/>
      <c r="F59" s="101"/>
      <c r="G59" s="101"/>
      <c r="H59" s="101"/>
      <c r="I59" s="101"/>
      <c r="J59" s="101"/>
      <c r="K59" s="101"/>
      <c r="L59" s="101"/>
      <c r="M59" s="101"/>
      <c r="N59" s="101"/>
      <c r="O59" s="101"/>
      <c r="P59" s="101"/>
      <c r="Q59" s="101"/>
      <c r="R59" s="101"/>
      <c r="S59" s="101"/>
      <c r="T59" s="101"/>
      <c r="U59" s="101"/>
      <c r="V59" s="101"/>
      <c r="W59" s="101"/>
      <c r="X59" s="101"/>
    </row>
    <row r="60" spans="1:26" x14ac:dyDescent="0.2">
      <c r="C60" s="91"/>
      <c r="D60" s="101" t="s">
        <v>300</v>
      </c>
      <c r="E60" s="101"/>
      <c r="F60" s="101"/>
      <c r="G60" s="101"/>
      <c r="H60" s="101"/>
      <c r="I60" s="101"/>
      <c r="J60" s="101"/>
      <c r="K60" s="101"/>
      <c r="L60" s="101"/>
      <c r="M60" s="101"/>
      <c r="N60" s="101"/>
      <c r="O60" s="101"/>
      <c r="P60" s="101"/>
      <c r="Q60" s="101"/>
      <c r="R60" s="101"/>
      <c r="S60" s="101"/>
      <c r="T60" s="101"/>
      <c r="U60" s="101"/>
      <c r="V60" s="101"/>
      <c r="W60" s="101"/>
      <c r="X60" s="101"/>
    </row>
    <row r="61" spans="1:26" ht="14.25" customHeight="1" x14ac:dyDescent="0.2">
      <c r="C61" s="91" t="s">
        <v>199</v>
      </c>
      <c r="D61" s="101" t="s">
        <v>301</v>
      </c>
      <c r="E61" s="101"/>
      <c r="F61" s="101"/>
      <c r="G61" s="101"/>
      <c r="H61" s="101"/>
      <c r="I61" s="101"/>
      <c r="J61" s="101"/>
      <c r="K61" s="101"/>
      <c r="L61" s="101"/>
      <c r="M61" s="101"/>
      <c r="N61" s="101"/>
      <c r="O61" s="101"/>
      <c r="P61" s="101"/>
      <c r="Q61" s="101"/>
      <c r="R61" s="101"/>
      <c r="S61" s="101"/>
      <c r="T61" s="101"/>
      <c r="U61" s="101"/>
      <c r="V61" s="101"/>
      <c r="W61" s="101"/>
      <c r="X61" s="101"/>
    </row>
    <row r="62" spans="1:26" ht="14.25" customHeight="1" x14ac:dyDescent="0.2">
      <c r="C62" s="91" t="s">
        <v>31</v>
      </c>
      <c r="D62" s="101" t="s">
        <v>281</v>
      </c>
      <c r="E62" s="101"/>
      <c r="F62" s="101"/>
      <c r="G62" s="101"/>
      <c r="H62" s="101"/>
      <c r="I62" s="101"/>
      <c r="J62" s="101"/>
      <c r="K62" s="101"/>
      <c r="L62" s="101"/>
      <c r="M62" s="101"/>
      <c r="N62" s="101"/>
      <c r="O62" s="101"/>
      <c r="P62" s="101"/>
      <c r="Q62" s="101"/>
      <c r="R62" s="101"/>
      <c r="S62" s="101"/>
      <c r="T62" s="101"/>
      <c r="U62" s="101"/>
      <c r="V62" s="101"/>
      <c r="W62" s="101"/>
      <c r="X62" s="101"/>
    </row>
    <row r="63" spans="1:26" ht="20.25" customHeight="1" x14ac:dyDescent="0.2">
      <c r="C63" s="91"/>
      <c r="D63" s="101" t="s">
        <v>299</v>
      </c>
      <c r="E63" s="101"/>
      <c r="F63" s="101"/>
      <c r="G63" s="101"/>
      <c r="H63" s="101"/>
      <c r="I63" s="101"/>
      <c r="J63" s="101"/>
      <c r="K63" s="101"/>
      <c r="L63" s="101"/>
      <c r="M63" s="101"/>
      <c r="N63" s="101"/>
      <c r="O63" s="101"/>
      <c r="P63" s="101"/>
      <c r="Q63" s="101"/>
      <c r="R63" s="101"/>
      <c r="S63" s="101"/>
      <c r="T63" s="101"/>
      <c r="U63" s="101"/>
      <c r="V63" s="101"/>
      <c r="W63" s="101"/>
      <c r="X63" s="101"/>
    </row>
    <row r="64" spans="1:26" ht="14.25" customHeight="1" x14ac:dyDescent="0.2">
      <c r="C64" s="91"/>
      <c r="D64" s="101" t="s">
        <v>296</v>
      </c>
      <c r="E64" s="101"/>
      <c r="F64" s="101"/>
      <c r="G64" s="101"/>
      <c r="H64" s="101"/>
      <c r="I64" s="101"/>
      <c r="J64" s="101"/>
      <c r="K64" s="101"/>
      <c r="L64" s="101"/>
      <c r="M64" s="101"/>
      <c r="N64" s="101"/>
      <c r="O64" s="101"/>
      <c r="P64" s="101"/>
      <c r="Q64" s="101"/>
      <c r="R64" s="101"/>
      <c r="S64" s="101"/>
      <c r="T64" s="101"/>
      <c r="U64" s="101"/>
      <c r="V64" s="101"/>
      <c r="W64" s="101"/>
      <c r="X64" s="101"/>
    </row>
    <row r="65" spans="3:24" ht="34.5" customHeight="1" x14ac:dyDescent="0.2">
      <c r="C65" s="91" t="s">
        <v>34</v>
      </c>
      <c r="D65" s="101" t="s">
        <v>303</v>
      </c>
      <c r="E65" s="101"/>
      <c r="F65" s="101"/>
      <c r="G65" s="101"/>
      <c r="H65" s="101"/>
      <c r="I65" s="101"/>
      <c r="J65" s="101"/>
      <c r="K65" s="101"/>
      <c r="L65" s="101"/>
      <c r="M65" s="101"/>
      <c r="N65" s="101"/>
      <c r="O65" s="101"/>
      <c r="P65" s="101"/>
      <c r="Q65" s="101"/>
      <c r="R65" s="101"/>
      <c r="S65" s="101"/>
      <c r="T65" s="101"/>
      <c r="U65" s="101"/>
      <c r="V65" s="101"/>
      <c r="W65" s="101"/>
      <c r="X65" s="101"/>
    </row>
    <row r="66" spans="3:24" ht="14.25" customHeight="1" x14ac:dyDescent="0.2">
      <c r="C66" s="91" t="s">
        <v>278</v>
      </c>
      <c r="D66" s="101" t="s">
        <v>279</v>
      </c>
      <c r="E66" s="101"/>
      <c r="F66" s="101"/>
      <c r="G66" s="101"/>
      <c r="H66" s="101"/>
      <c r="I66" s="101"/>
      <c r="J66" s="101"/>
      <c r="K66" s="101"/>
      <c r="L66" s="101"/>
      <c r="M66" s="101"/>
      <c r="N66" s="101"/>
      <c r="O66" s="101"/>
      <c r="P66" s="101"/>
      <c r="Q66" s="101"/>
      <c r="R66" s="101"/>
      <c r="S66" s="101"/>
      <c r="T66" s="101"/>
      <c r="U66" s="101"/>
      <c r="V66" s="101"/>
      <c r="W66" s="101"/>
      <c r="X66" s="101"/>
    </row>
    <row r="67" spans="3:24" ht="14.25" customHeight="1" x14ac:dyDescent="0.2">
      <c r="C67" s="91" t="s">
        <v>205</v>
      </c>
      <c r="D67" s="101" t="s">
        <v>206</v>
      </c>
      <c r="E67" s="101"/>
      <c r="F67" s="101"/>
      <c r="G67" s="101"/>
      <c r="H67" s="101"/>
      <c r="I67" s="101"/>
      <c r="J67" s="101"/>
      <c r="K67" s="101"/>
      <c r="L67" s="101"/>
      <c r="M67" s="101"/>
      <c r="N67" s="101"/>
      <c r="O67" s="101"/>
      <c r="P67" s="101"/>
      <c r="Q67" s="101"/>
      <c r="R67" s="101"/>
      <c r="S67" s="101"/>
      <c r="T67" s="101"/>
      <c r="U67" s="101"/>
      <c r="V67" s="101"/>
      <c r="W67" s="101"/>
      <c r="X67" s="101"/>
    </row>
    <row r="68" spans="3:24" x14ac:dyDescent="0.2">
      <c r="C68" s="90"/>
      <c r="D68" s="89" t="s">
        <v>302</v>
      </c>
      <c r="E68" s="89"/>
    </row>
  </sheetData>
  <mergeCells count="14">
    <mergeCell ref="D65:X65"/>
    <mergeCell ref="D66:X66"/>
    <mergeCell ref="D67:X67"/>
    <mergeCell ref="D64:X64"/>
    <mergeCell ref="D63:X63"/>
    <mergeCell ref="D62:X62"/>
    <mergeCell ref="D61:X61"/>
    <mergeCell ref="D60:X60"/>
    <mergeCell ref="B1:C1"/>
    <mergeCell ref="E1:F1"/>
    <mergeCell ref="G1:L1"/>
    <mergeCell ref="D59:X59"/>
    <mergeCell ref="D58:X58"/>
    <mergeCell ref="D57:X57"/>
  </mergeCells>
  <pageMargins left="0.35433070866141736" right="0.23" top="0.48" bottom="0.3" header="0.31496062992125984" footer="0.12"/>
  <pageSetup paperSize="9" scale="36" fitToHeight="0" orientation="landscape" r:id="rId1"/>
  <headerFooter>
    <oddFooter>&amp;LFundusze Inwestycyjne Pekao&amp;R&amp;P |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notEqual" id="{532C223C-901A-499F-890F-B1984244DB09}">
            <xm:f>'Wskaźniki Opł i kosztów 2022-0'!R4</xm:f>
            <x14:dxf>
              <fill>
                <patternFill>
                  <bgColor theme="7" tint="0.79998168889431442"/>
                </patternFill>
              </fill>
            </x14:dxf>
          </x14:cfRule>
          <xm:sqref>T4:T55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45D42-D240-43B3-97E9-A465DE8E56C4}">
  <sheetPr>
    <pageSetUpPr fitToPage="1"/>
  </sheetPr>
  <dimension ref="A1:BE67"/>
  <sheetViews>
    <sheetView zoomScale="90" zoomScaleNormal="90" workbookViewId="0">
      <pane xSplit="4" ySplit="3" topLeftCell="F4" activePane="bottomRight" state="frozen"/>
      <selection activeCell="E4" sqref="E4"/>
      <selection pane="topRight" activeCell="E4" sqref="E4"/>
      <selection pane="bottomLeft" activeCell="E4" sqref="E4"/>
      <selection pane="bottomRight" activeCell="E4" sqref="E4"/>
    </sheetView>
  </sheetViews>
  <sheetFormatPr defaultColWidth="0" defaultRowHeight="14.25" x14ac:dyDescent="0.2"/>
  <cols>
    <col min="1" max="1" width="9.5703125" style="1" customWidth="1"/>
    <col min="2" max="2" width="15.5703125" style="1" customWidth="1"/>
    <col min="3" max="3" width="19.42578125" style="1" customWidth="1"/>
    <col min="4" max="4" width="58.85546875" style="1" customWidth="1"/>
    <col min="5" max="5" width="35.85546875" style="1" customWidth="1"/>
    <col min="6" max="6" width="14.140625" style="1" customWidth="1"/>
    <col min="7" max="8" width="11.140625" style="1" customWidth="1"/>
    <col min="9" max="10" width="14.140625" style="1" customWidth="1"/>
    <col min="11" max="15" width="12.28515625" style="1" customWidth="1"/>
    <col min="16" max="16" width="23.140625" style="1" customWidth="1"/>
    <col min="17" max="17" width="2" style="1" customWidth="1"/>
    <col min="18" max="19" width="12.28515625" style="1" customWidth="1"/>
    <col min="20" max="20" width="4" style="1" customWidth="1"/>
    <col min="21" max="21" width="23.28515625" style="1" customWidth="1"/>
    <col min="22" max="22" width="13" style="1" customWidth="1"/>
    <col min="23" max="23" width="9.140625" style="1" customWidth="1"/>
    <col min="24" max="24" width="2" style="1" customWidth="1"/>
    <col min="25" max="25" width="9.140625" style="1" customWidth="1"/>
    <col min="26" max="50" width="9.140625" style="1" hidden="1" customWidth="1"/>
    <col min="51" max="57" width="0" style="1" hidden="1" customWidth="1"/>
    <col min="58" max="16384" width="9.140625" style="1" hidden="1"/>
  </cols>
  <sheetData>
    <row r="1" spans="1:24" ht="54.75" customHeight="1" x14ac:dyDescent="0.2">
      <c r="B1" s="102"/>
      <c r="C1" s="102"/>
      <c r="D1" s="85"/>
      <c r="E1" s="111" t="s">
        <v>290</v>
      </c>
      <c r="F1" s="112"/>
      <c r="G1" s="104" t="s">
        <v>1</v>
      </c>
      <c r="H1" s="104"/>
      <c r="I1" s="104"/>
      <c r="J1" s="104"/>
      <c r="K1" s="104"/>
      <c r="L1" s="86"/>
      <c r="M1" s="86"/>
      <c r="N1" s="86"/>
      <c r="O1" s="84">
        <f>MAX(Tabela3235676567[[#All],[Data publikacji]])</f>
        <v>44344</v>
      </c>
      <c r="P1" s="86"/>
      <c r="Q1" s="86"/>
      <c r="R1" s="83" t="s">
        <v>292</v>
      </c>
      <c r="S1" s="84">
        <f>MAX(Tabela3235676567[[#All],[data KII]])</f>
        <v>44562</v>
      </c>
      <c r="T1" s="86"/>
      <c r="U1" s="86"/>
      <c r="V1" s="86"/>
    </row>
    <row r="2" spans="1:24" ht="8.25" customHeight="1" x14ac:dyDescent="0.2">
      <c r="B2" s="85"/>
      <c r="C2" s="85"/>
      <c r="D2" s="85"/>
      <c r="E2" s="85"/>
      <c r="F2" s="85"/>
      <c r="G2" s="86"/>
      <c r="H2" s="86"/>
      <c r="I2" s="86"/>
      <c r="J2" s="86"/>
      <c r="K2" s="86"/>
      <c r="L2" s="86"/>
      <c r="M2" s="86"/>
      <c r="N2" s="86"/>
      <c r="O2" s="86"/>
      <c r="P2" s="86"/>
      <c r="Q2" s="86"/>
      <c r="R2" s="86"/>
      <c r="S2" s="86"/>
      <c r="T2" s="86"/>
      <c r="U2" s="86"/>
      <c r="V2" s="86"/>
    </row>
    <row r="3" spans="1:24" s="9" customFormat="1" ht="64.5" customHeight="1" x14ac:dyDescent="0.25">
      <c r="A3" s="4" t="s">
        <v>2</v>
      </c>
      <c r="B3" s="5" t="s">
        <v>3</v>
      </c>
      <c r="C3" s="5" t="s">
        <v>4</v>
      </c>
      <c r="D3" s="5" t="s">
        <v>5</v>
      </c>
      <c r="E3" s="5" t="s">
        <v>6</v>
      </c>
      <c r="F3" s="6" t="s">
        <v>7</v>
      </c>
      <c r="G3" s="46" t="s">
        <v>8</v>
      </c>
      <c r="H3" s="7" t="s">
        <v>9</v>
      </c>
      <c r="I3" s="7" t="s">
        <v>10</v>
      </c>
      <c r="J3" s="7" t="s">
        <v>11</v>
      </c>
      <c r="K3" s="7" t="s">
        <v>12</v>
      </c>
      <c r="L3" s="7" t="s">
        <v>13</v>
      </c>
      <c r="M3" s="7" t="s">
        <v>14</v>
      </c>
      <c r="N3" s="7" t="s">
        <v>15</v>
      </c>
      <c r="O3" s="7" t="s">
        <v>16</v>
      </c>
      <c r="P3" s="7" t="s">
        <v>17</v>
      </c>
      <c r="Q3" s="7" t="s">
        <v>18</v>
      </c>
      <c r="R3" s="46" t="s">
        <v>19</v>
      </c>
      <c r="S3" s="7" t="s">
        <v>20</v>
      </c>
      <c r="T3" s="7" t="s">
        <v>21</v>
      </c>
      <c r="U3" s="7" t="s">
        <v>22</v>
      </c>
      <c r="V3" s="46" t="s">
        <v>23</v>
      </c>
      <c r="W3" s="8" t="s">
        <v>24</v>
      </c>
      <c r="X3" s="8" t="s">
        <v>25</v>
      </c>
    </row>
    <row r="4" spans="1:24" s="11" customFormat="1" ht="15" x14ac:dyDescent="0.25">
      <c r="A4" s="10">
        <v>1</v>
      </c>
      <c r="B4" s="11" t="s">
        <v>26</v>
      </c>
      <c r="C4" s="11" t="s">
        <v>27</v>
      </c>
      <c r="D4" s="11" t="s">
        <v>28</v>
      </c>
      <c r="E4" s="12" t="s">
        <v>29</v>
      </c>
      <c r="F4" s="13" t="s">
        <v>30</v>
      </c>
      <c r="G4" s="50">
        <v>1.7000000000000001E-2</v>
      </c>
      <c r="H4" s="14">
        <v>1.7000000000000001E-2</v>
      </c>
      <c r="I4" s="15">
        <v>1.7000000000000001E-2</v>
      </c>
      <c r="J4" s="16" t="s">
        <v>31</v>
      </c>
      <c r="K4" s="14">
        <v>1.7000000000000001E-2</v>
      </c>
      <c r="L4" s="16" t="s">
        <v>31</v>
      </c>
      <c r="M4" s="16" t="s">
        <v>31</v>
      </c>
      <c r="N4" s="16" t="s">
        <v>31</v>
      </c>
      <c r="O4" s="17">
        <v>44344</v>
      </c>
      <c r="P4" s="18" t="s">
        <v>32</v>
      </c>
      <c r="Q4" s="19" t="s">
        <v>33</v>
      </c>
      <c r="R4" s="47">
        <v>6.1999999999999998E-3</v>
      </c>
      <c r="S4" s="21">
        <v>44414</v>
      </c>
      <c r="T4" s="22" t="s">
        <v>34</v>
      </c>
      <c r="U4" s="18"/>
      <c r="V4" s="49">
        <v>40269</v>
      </c>
      <c r="W4" s="23"/>
      <c r="X4" s="23"/>
    </row>
    <row r="5" spans="1:24" s="11" customFormat="1" ht="15" x14ac:dyDescent="0.25">
      <c r="A5" s="10">
        <v>2</v>
      </c>
      <c r="B5" s="11" t="s">
        <v>35</v>
      </c>
      <c r="C5" s="11" t="s">
        <v>36</v>
      </c>
      <c r="D5" s="11" t="s">
        <v>37</v>
      </c>
      <c r="E5" s="12" t="s">
        <v>38</v>
      </c>
      <c r="F5" s="13" t="s">
        <v>30</v>
      </c>
      <c r="G5" s="50">
        <v>0.03</v>
      </c>
      <c r="H5" s="14">
        <v>3.1E-2</v>
      </c>
      <c r="I5" s="15">
        <v>3.1E-2</v>
      </c>
      <c r="J5" s="16" t="s">
        <v>31</v>
      </c>
      <c r="K5" s="14">
        <v>2.5000000000000001E-2</v>
      </c>
      <c r="L5" s="16" t="s">
        <v>31</v>
      </c>
      <c r="M5" s="16" t="s">
        <v>31</v>
      </c>
      <c r="N5" s="16" t="s">
        <v>31</v>
      </c>
      <c r="O5" s="17">
        <v>44344</v>
      </c>
      <c r="P5" s="18" t="s">
        <v>32</v>
      </c>
      <c r="Q5" s="25" t="s">
        <v>33</v>
      </c>
      <c r="R5" s="48">
        <v>2.0400000000000001E-2</v>
      </c>
      <c r="S5" s="21">
        <v>44562</v>
      </c>
      <c r="T5" s="22" t="s">
        <v>34</v>
      </c>
      <c r="U5" s="18"/>
      <c r="V5" s="49">
        <v>40535</v>
      </c>
      <c r="W5" s="23"/>
      <c r="X5" s="23"/>
    </row>
    <row r="6" spans="1:24" s="11" customFormat="1" ht="15" x14ac:dyDescent="0.25">
      <c r="A6" s="10">
        <v>3</v>
      </c>
      <c r="B6" s="11" t="s">
        <v>39</v>
      </c>
      <c r="C6" s="11" t="s">
        <v>40</v>
      </c>
      <c r="D6" s="11" t="s">
        <v>41</v>
      </c>
      <c r="E6" s="12" t="s">
        <v>38</v>
      </c>
      <c r="F6" s="13" t="s">
        <v>30</v>
      </c>
      <c r="G6" s="50">
        <v>3.1E-2</v>
      </c>
      <c r="H6" s="14">
        <v>3.2000000000000001E-2</v>
      </c>
      <c r="I6" s="14">
        <v>3.2000000000000001E-2</v>
      </c>
      <c r="J6" s="16" t="s">
        <v>31</v>
      </c>
      <c r="K6" s="14">
        <v>2.7E-2</v>
      </c>
      <c r="L6" s="16" t="s">
        <v>31</v>
      </c>
      <c r="M6" s="16" t="s">
        <v>31</v>
      </c>
      <c r="N6" s="16" t="s">
        <v>31</v>
      </c>
      <c r="O6" s="17">
        <v>44344</v>
      </c>
      <c r="P6" s="18" t="s">
        <v>32</v>
      </c>
      <c r="Q6" s="25"/>
      <c r="R6" s="48">
        <v>2.0199999999999999E-2</v>
      </c>
      <c r="S6" s="21">
        <v>44562</v>
      </c>
      <c r="T6" s="21" t="s">
        <v>34</v>
      </c>
      <c r="U6" s="18"/>
      <c r="V6" s="49">
        <v>35051</v>
      </c>
      <c r="W6" s="27"/>
      <c r="X6" s="27"/>
    </row>
    <row r="7" spans="1:24" s="11" customFormat="1" ht="15" x14ac:dyDescent="0.25">
      <c r="A7" s="10">
        <v>4</v>
      </c>
      <c r="B7" s="11" t="s">
        <v>42</v>
      </c>
      <c r="C7" s="11" t="s">
        <v>43</v>
      </c>
      <c r="D7" s="11" t="s">
        <v>44</v>
      </c>
      <c r="E7" s="12" t="s">
        <v>38</v>
      </c>
      <c r="F7" s="13" t="s">
        <v>30</v>
      </c>
      <c r="G7" s="50">
        <v>2.4E-2</v>
      </c>
      <c r="H7" s="14">
        <v>2.4E-2</v>
      </c>
      <c r="I7" s="15">
        <v>2.4E-2</v>
      </c>
      <c r="J7" s="16" t="s">
        <v>31</v>
      </c>
      <c r="K7" s="14">
        <v>1.9E-2</v>
      </c>
      <c r="L7" s="16" t="s">
        <v>31</v>
      </c>
      <c r="M7" s="16" t="s">
        <v>31</v>
      </c>
      <c r="N7" s="16" t="s">
        <v>31</v>
      </c>
      <c r="O7" s="17">
        <v>44344</v>
      </c>
      <c r="P7" s="18" t="s">
        <v>32</v>
      </c>
      <c r="Q7" s="25" t="s">
        <v>33</v>
      </c>
      <c r="R7" s="48">
        <v>1.26E-2</v>
      </c>
      <c r="S7" s="21">
        <v>44562</v>
      </c>
      <c r="T7" s="21" t="s">
        <v>34</v>
      </c>
      <c r="U7" s="18"/>
      <c r="V7" s="49">
        <v>41082</v>
      </c>
      <c r="W7" s="23"/>
      <c r="X7" s="23"/>
    </row>
    <row r="8" spans="1:24" s="11" customFormat="1" ht="15" x14ac:dyDescent="0.25">
      <c r="A8" s="10">
        <v>5</v>
      </c>
      <c r="B8" s="11" t="s">
        <v>45</v>
      </c>
      <c r="C8" s="11" t="s">
        <v>46</v>
      </c>
      <c r="D8" s="11" t="s">
        <v>47</v>
      </c>
      <c r="E8" s="12" t="s">
        <v>38</v>
      </c>
      <c r="F8" s="13" t="s">
        <v>30</v>
      </c>
      <c r="G8" s="50">
        <v>0.03</v>
      </c>
      <c r="H8" s="14">
        <v>3.1E-2</v>
      </c>
      <c r="I8" s="15">
        <v>3.1E-2</v>
      </c>
      <c r="J8" s="16" t="s">
        <v>31</v>
      </c>
      <c r="K8" s="14">
        <v>2.7E-2</v>
      </c>
      <c r="L8" s="16" t="s">
        <v>31</v>
      </c>
      <c r="M8" s="16" t="s">
        <v>31</v>
      </c>
      <c r="N8" s="16" t="s">
        <v>31</v>
      </c>
      <c r="O8" s="17">
        <v>44344</v>
      </c>
      <c r="P8" s="18" t="s">
        <v>32</v>
      </c>
      <c r="Q8" s="25"/>
      <c r="R8" s="48">
        <v>2.0299999999999999E-2</v>
      </c>
      <c r="S8" s="21">
        <v>44562</v>
      </c>
      <c r="T8" s="21" t="s">
        <v>34</v>
      </c>
      <c r="U8" s="18"/>
      <c r="V8" s="49">
        <v>40928</v>
      </c>
      <c r="W8" s="23"/>
      <c r="X8" s="23"/>
    </row>
    <row r="9" spans="1:24" s="11" customFormat="1" ht="15" x14ac:dyDescent="0.25">
      <c r="A9" s="10">
        <v>6</v>
      </c>
      <c r="B9" s="11" t="s">
        <v>48</v>
      </c>
      <c r="C9" s="11" t="s">
        <v>49</v>
      </c>
      <c r="D9" s="11" t="s">
        <v>50</v>
      </c>
      <c r="E9" s="12" t="s">
        <v>38</v>
      </c>
      <c r="F9" s="13" t="s">
        <v>30</v>
      </c>
      <c r="G9" s="50">
        <v>1.2E-2</v>
      </c>
      <c r="H9" s="14">
        <v>1.2E-2</v>
      </c>
      <c r="I9" s="14">
        <v>1.2E-2</v>
      </c>
      <c r="J9" s="16" t="s">
        <v>31</v>
      </c>
      <c r="K9" s="14">
        <v>1.2E-2</v>
      </c>
      <c r="L9" s="16" t="s">
        <v>31</v>
      </c>
      <c r="M9" s="16" t="s">
        <v>31</v>
      </c>
      <c r="N9" s="16" t="s">
        <v>31</v>
      </c>
      <c r="O9" s="17">
        <v>44344</v>
      </c>
      <c r="P9" s="18" t="s">
        <v>32</v>
      </c>
      <c r="Q9" s="25"/>
      <c r="R9" s="48">
        <v>6.1999999999999998E-3</v>
      </c>
      <c r="S9" s="21">
        <v>44562</v>
      </c>
      <c r="T9" s="22" t="s">
        <v>34</v>
      </c>
      <c r="U9" s="18"/>
      <c r="V9" s="49">
        <v>37151</v>
      </c>
      <c r="W9" s="27"/>
      <c r="X9" s="27"/>
    </row>
    <row r="10" spans="1:24" s="11" customFormat="1" ht="15" x14ac:dyDescent="0.25">
      <c r="A10" s="10">
        <v>7</v>
      </c>
      <c r="B10" s="11" t="s">
        <v>51</v>
      </c>
      <c r="C10" s="11" t="s">
        <v>52</v>
      </c>
      <c r="D10" s="11" t="s">
        <v>53</v>
      </c>
      <c r="E10" s="12" t="s">
        <v>38</v>
      </c>
      <c r="F10" s="13" t="s">
        <v>30</v>
      </c>
      <c r="G10" s="50">
        <v>1.6E-2</v>
      </c>
      <c r="H10" s="14">
        <v>1.7000000000000001E-2</v>
      </c>
      <c r="I10" s="15">
        <v>1.7000000000000001E-2</v>
      </c>
      <c r="J10" s="16" t="s">
        <v>31</v>
      </c>
      <c r="K10" s="14">
        <v>1.2E-2</v>
      </c>
      <c r="L10" s="16" t="s">
        <v>31</v>
      </c>
      <c r="M10" s="16" t="s">
        <v>31</v>
      </c>
      <c r="N10" s="16" t="s">
        <v>31</v>
      </c>
      <c r="O10" s="17">
        <v>44344</v>
      </c>
      <c r="P10" s="18" t="s">
        <v>32</v>
      </c>
      <c r="Q10" s="25" t="s">
        <v>33</v>
      </c>
      <c r="R10" s="48">
        <v>8.3000000000000001E-3</v>
      </c>
      <c r="S10" s="21">
        <v>44562</v>
      </c>
      <c r="T10" s="22" t="s">
        <v>34</v>
      </c>
      <c r="U10" s="18"/>
      <c r="V10" s="49">
        <v>41528</v>
      </c>
      <c r="W10" s="23"/>
      <c r="X10" s="23"/>
    </row>
    <row r="11" spans="1:24" s="11" customFormat="1" ht="15" x14ac:dyDescent="0.25">
      <c r="A11" s="10">
        <v>8</v>
      </c>
      <c r="B11" s="11" t="s">
        <v>54</v>
      </c>
      <c r="C11" s="11" t="s">
        <v>55</v>
      </c>
      <c r="D11" s="11" t="s">
        <v>56</v>
      </c>
      <c r="E11" s="12" t="s">
        <v>38</v>
      </c>
      <c r="F11" s="13" t="s">
        <v>30</v>
      </c>
      <c r="G11" s="50">
        <v>0.03</v>
      </c>
      <c r="H11" s="14">
        <v>3.1E-2</v>
      </c>
      <c r="I11" s="15">
        <v>3.1E-2</v>
      </c>
      <c r="J11" s="16" t="s">
        <v>31</v>
      </c>
      <c r="K11" s="14">
        <v>2.5999999999999999E-2</v>
      </c>
      <c r="L11" s="16" t="s">
        <v>31</v>
      </c>
      <c r="M11" s="16" t="s">
        <v>31</v>
      </c>
      <c r="N11" s="16" t="s">
        <v>31</v>
      </c>
      <c r="O11" s="17">
        <v>44344</v>
      </c>
      <c r="P11" s="18" t="s">
        <v>32</v>
      </c>
      <c r="Q11" s="25" t="s">
        <v>33</v>
      </c>
      <c r="R11" s="48">
        <v>2.0199999999999999E-2</v>
      </c>
      <c r="S11" s="21">
        <v>44562</v>
      </c>
      <c r="T11" s="21" t="s">
        <v>34</v>
      </c>
      <c r="U11" s="18"/>
      <c r="V11" s="49">
        <v>38558</v>
      </c>
      <c r="W11" s="27"/>
      <c r="X11" s="27"/>
    </row>
    <row r="12" spans="1:24" s="11" customFormat="1" ht="15" x14ac:dyDescent="0.25">
      <c r="A12" s="10">
        <v>9</v>
      </c>
      <c r="B12" s="11" t="s">
        <v>57</v>
      </c>
      <c r="C12" s="11" t="s">
        <v>58</v>
      </c>
      <c r="D12" s="11" t="s">
        <v>59</v>
      </c>
      <c r="E12" s="12" t="s">
        <v>38</v>
      </c>
      <c r="F12" s="13" t="s">
        <v>30</v>
      </c>
      <c r="G12" s="50">
        <v>1.7000000000000001E-2</v>
      </c>
      <c r="H12" s="14">
        <v>1.7999999999999999E-2</v>
      </c>
      <c r="I12" s="15">
        <v>1.7999999999999999E-2</v>
      </c>
      <c r="J12" s="16" t="s">
        <v>31</v>
      </c>
      <c r="K12" s="14">
        <v>1.2999999999999999E-2</v>
      </c>
      <c r="L12" s="16" t="s">
        <v>31</v>
      </c>
      <c r="M12" s="16" t="s">
        <v>31</v>
      </c>
      <c r="N12" s="16" t="s">
        <v>31</v>
      </c>
      <c r="O12" s="17">
        <v>44344</v>
      </c>
      <c r="P12" s="18" t="s">
        <v>32</v>
      </c>
      <c r="Q12" s="25" t="s">
        <v>33</v>
      </c>
      <c r="R12" s="48">
        <v>1.0200000000000001E-2</v>
      </c>
      <c r="S12" s="21">
        <v>44414</v>
      </c>
      <c r="T12" s="22" t="s">
        <v>34</v>
      </c>
      <c r="U12" s="18"/>
      <c r="V12" s="49">
        <v>41094</v>
      </c>
      <c r="W12" s="23"/>
      <c r="X12" s="23"/>
    </row>
    <row r="13" spans="1:24" s="11" customFormat="1" ht="15" x14ac:dyDescent="0.25">
      <c r="A13" s="10">
        <v>10</v>
      </c>
      <c r="B13" s="11" t="s">
        <v>60</v>
      </c>
      <c r="C13" s="11" t="s">
        <v>61</v>
      </c>
      <c r="D13" s="11" t="s">
        <v>62</v>
      </c>
      <c r="E13" s="12" t="s">
        <v>38</v>
      </c>
      <c r="F13" s="13" t="s">
        <v>30</v>
      </c>
      <c r="G13" s="50">
        <v>1.7000000000000001E-2</v>
      </c>
      <c r="H13" s="14">
        <v>1.7000000000000001E-2</v>
      </c>
      <c r="I13" s="14">
        <v>1.7000000000000001E-2</v>
      </c>
      <c r="J13" s="16" t="s">
        <v>31</v>
      </c>
      <c r="K13" s="14">
        <v>1.7000000000000001E-2</v>
      </c>
      <c r="L13" s="16" t="s">
        <v>31</v>
      </c>
      <c r="M13" s="16" t="s">
        <v>31</v>
      </c>
      <c r="N13" s="16" t="s">
        <v>31</v>
      </c>
      <c r="O13" s="17">
        <v>44344</v>
      </c>
      <c r="P13" s="18" t="s">
        <v>32</v>
      </c>
      <c r="Q13" s="25"/>
      <c r="R13" s="48">
        <v>1.0200000000000001E-2</v>
      </c>
      <c r="S13" s="21">
        <v>44414</v>
      </c>
      <c r="T13" s="22" t="s">
        <v>34</v>
      </c>
      <c r="U13" s="18"/>
      <c r="V13" s="49">
        <v>34863</v>
      </c>
      <c r="W13" s="27"/>
      <c r="X13" s="27"/>
    </row>
    <row r="14" spans="1:24" s="11" customFormat="1" ht="15" x14ac:dyDescent="0.25">
      <c r="A14" s="10">
        <v>11</v>
      </c>
      <c r="B14" s="11" t="s">
        <v>63</v>
      </c>
      <c r="C14" s="11" t="s">
        <v>64</v>
      </c>
      <c r="D14" s="11" t="s">
        <v>65</v>
      </c>
      <c r="E14" s="12" t="s">
        <v>38</v>
      </c>
      <c r="F14" s="13" t="s">
        <v>30</v>
      </c>
      <c r="G14" s="50">
        <v>2.5999999999999999E-2</v>
      </c>
      <c r="H14" s="14">
        <v>2.5999999999999999E-2</v>
      </c>
      <c r="I14" s="15">
        <v>2.5999999999999999E-2</v>
      </c>
      <c r="J14" s="16" t="s">
        <v>31</v>
      </c>
      <c r="K14" s="14">
        <v>2.4E-2</v>
      </c>
      <c r="L14" s="16" t="s">
        <v>31</v>
      </c>
      <c r="M14" s="16" t="s">
        <v>31</v>
      </c>
      <c r="N14" s="16" t="s">
        <v>31</v>
      </c>
      <c r="O14" s="17">
        <v>44344</v>
      </c>
      <c r="P14" s="18" t="s">
        <v>32</v>
      </c>
      <c r="Q14" s="25" t="s">
        <v>33</v>
      </c>
      <c r="R14" s="48">
        <v>1.8200000000000001E-2</v>
      </c>
      <c r="S14" s="21">
        <v>44562</v>
      </c>
      <c r="T14" s="21" t="s">
        <v>34</v>
      </c>
      <c r="U14" s="18"/>
      <c r="V14" s="49">
        <v>35324</v>
      </c>
      <c r="W14" s="27"/>
      <c r="X14" s="27"/>
    </row>
    <row r="15" spans="1:24" s="11" customFormat="1" ht="15" x14ac:dyDescent="0.25">
      <c r="A15" s="10">
        <v>12</v>
      </c>
      <c r="B15" s="11" t="s">
        <v>66</v>
      </c>
      <c r="C15" s="11" t="s">
        <v>67</v>
      </c>
      <c r="D15" s="11" t="s">
        <v>68</v>
      </c>
      <c r="E15" s="12" t="s">
        <v>38</v>
      </c>
      <c r="F15" s="13" t="s">
        <v>30</v>
      </c>
      <c r="G15" s="50">
        <v>0.03</v>
      </c>
      <c r="H15" s="14">
        <v>0.03</v>
      </c>
      <c r="I15" s="14">
        <v>2.9000000000000001E-2</v>
      </c>
      <c r="J15" s="16" t="s">
        <v>31</v>
      </c>
      <c r="K15" s="14">
        <v>2.5999999999999999E-2</v>
      </c>
      <c r="L15" s="16" t="s">
        <v>31</v>
      </c>
      <c r="M15" s="16" t="s">
        <v>31</v>
      </c>
      <c r="N15" s="16" t="s">
        <v>31</v>
      </c>
      <c r="O15" s="17">
        <v>44344</v>
      </c>
      <c r="P15" s="18" t="s">
        <v>32</v>
      </c>
      <c r="Q15" s="25"/>
      <c r="R15" s="48">
        <v>1.9199999999999998E-2</v>
      </c>
      <c r="S15" s="21">
        <v>44562</v>
      </c>
      <c r="T15" s="21" t="s">
        <v>34</v>
      </c>
      <c r="U15" s="18"/>
      <c r="V15" s="49">
        <v>33813</v>
      </c>
      <c r="W15" s="27"/>
      <c r="X15" s="27"/>
    </row>
    <row r="16" spans="1:24" ht="15" x14ac:dyDescent="0.25">
      <c r="A16" s="10">
        <v>13</v>
      </c>
      <c r="B16" s="11" t="s">
        <v>69</v>
      </c>
      <c r="C16" s="11" t="s">
        <v>70</v>
      </c>
      <c r="D16" s="11" t="s">
        <v>71</v>
      </c>
      <c r="E16" s="12" t="s">
        <v>38</v>
      </c>
      <c r="F16" s="13" t="s">
        <v>30</v>
      </c>
      <c r="G16" s="50">
        <v>3.4000000000000002E-2</v>
      </c>
      <c r="H16" s="14">
        <v>3.5000000000000003E-2</v>
      </c>
      <c r="I16" s="15">
        <v>3.5000000000000003E-2</v>
      </c>
      <c r="J16" s="16" t="s">
        <v>31</v>
      </c>
      <c r="K16" s="16" t="s">
        <v>31</v>
      </c>
      <c r="L16" s="16" t="s">
        <v>31</v>
      </c>
      <c r="M16" s="16" t="s">
        <v>31</v>
      </c>
      <c r="N16" s="16" t="s">
        <v>31</v>
      </c>
      <c r="O16" s="17">
        <v>44344</v>
      </c>
      <c r="P16" s="18" t="s">
        <v>32</v>
      </c>
      <c r="Q16" s="25" t="s">
        <v>33</v>
      </c>
      <c r="R16" s="48">
        <v>2.2200000000000001E-2</v>
      </c>
      <c r="S16" s="21">
        <v>44562</v>
      </c>
      <c r="T16" s="21" t="s">
        <v>34</v>
      </c>
      <c r="U16" s="18"/>
      <c r="V16" s="49">
        <v>43620</v>
      </c>
      <c r="W16" s="27"/>
      <c r="X16" s="27"/>
    </row>
    <row r="17" spans="1:24" s="11" customFormat="1" ht="15" x14ac:dyDescent="0.25">
      <c r="A17" s="10">
        <v>14</v>
      </c>
      <c r="B17" s="11" t="s">
        <v>72</v>
      </c>
      <c r="C17" s="11" t="s">
        <v>73</v>
      </c>
      <c r="D17" s="11" t="s">
        <v>74</v>
      </c>
      <c r="E17" s="12" t="s">
        <v>75</v>
      </c>
      <c r="F17" s="13" t="s">
        <v>76</v>
      </c>
      <c r="G17" s="50">
        <v>3.1E-2</v>
      </c>
      <c r="H17" s="14">
        <v>3.1E-2</v>
      </c>
      <c r="I17" s="16" t="s">
        <v>31</v>
      </c>
      <c r="J17" s="16" t="s">
        <v>31</v>
      </c>
      <c r="K17" s="16" t="s">
        <v>31</v>
      </c>
      <c r="L17" s="16" t="s">
        <v>31</v>
      </c>
      <c r="M17" s="16" t="s">
        <v>31</v>
      </c>
      <c r="N17" s="16" t="s">
        <v>31</v>
      </c>
      <c r="O17" s="17">
        <v>44344</v>
      </c>
      <c r="P17" s="18" t="s">
        <v>32</v>
      </c>
      <c r="Q17" s="25"/>
      <c r="R17" s="48">
        <v>2.92E-2</v>
      </c>
      <c r="S17" s="21">
        <v>44562</v>
      </c>
      <c r="T17" s="21" t="s">
        <v>34</v>
      </c>
      <c r="U17" s="18"/>
      <c r="V17" s="49">
        <v>39182</v>
      </c>
      <c r="W17" s="27"/>
      <c r="X17" s="27"/>
    </row>
    <row r="18" spans="1:24" s="11" customFormat="1" ht="15" x14ac:dyDescent="0.25">
      <c r="A18" s="10">
        <v>15</v>
      </c>
      <c r="B18" s="11" t="s">
        <v>77</v>
      </c>
      <c r="C18" s="11" t="s">
        <v>78</v>
      </c>
      <c r="D18" s="11" t="s">
        <v>79</v>
      </c>
      <c r="E18" s="12" t="s">
        <v>75</v>
      </c>
      <c r="F18" s="13" t="s">
        <v>76</v>
      </c>
      <c r="G18" s="50">
        <v>3.1E-2</v>
      </c>
      <c r="H18" s="14">
        <v>3.1E-2</v>
      </c>
      <c r="I18" s="16" t="s">
        <v>31</v>
      </c>
      <c r="J18" s="16" t="s">
        <v>31</v>
      </c>
      <c r="K18" s="16" t="s">
        <v>31</v>
      </c>
      <c r="L18" s="16" t="s">
        <v>31</v>
      </c>
      <c r="M18" s="16" t="s">
        <v>31</v>
      </c>
      <c r="N18" s="16" t="s">
        <v>31</v>
      </c>
      <c r="O18" s="17">
        <v>44344</v>
      </c>
      <c r="P18" s="18" t="s">
        <v>32</v>
      </c>
      <c r="Q18" s="25"/>
      <c r="R18" s="48">
        <v>2.9399999999999999E-2</v>
      </c>
      <c r="S18" s="21">
        <v>44562</v>
      </c>
      <c r="T18" s="21" t="s">
        <v>34</v>
      </c>
      <c r="U18" s="18"/>
      <c r="V18" s="49">
        <v>39238</v>
      </c>
      <c r="W18" s="27"/>
      <c r="X18" s="27"/>
    </row>
    <row r="19" spans="1:24" s="11" customFormat="1" ht="15" x14ac:dyDescent="0.25">
      <c r="A19" s="10">
        <v>16</v>
      </c>
      <c r="B19" s="11" t="s">
        <v>80</v>
      </c>
      <c r="C19" s="11" t="s">
        <v>81</v>
      </c>
      <c r="D19" s="11" t="s">
        <v>82</v>
      </c>
      <c r="E19" s="12" t="s">
        <v>75</v>
      </c>
      <c r="F19" s="13" t="s">
        <v>76</v>
      </c>
      <c r="G19" s="50">
        <v>0.03</v>
      </c>
      <c r="H19" s="14">
        <v>0.03</v>
      </c>
      <c r="I19" s="16" t="s">
        <v>31</v>
      </c>
      <c r="J19" s="16" t="s">
        <v>31</v>
      </c>
      <c r="K19" s="16" t="s">
        <v>31</v>
      </c>
      <c r="L19" s="16" t="s">
        <v>31</v>
      </c>
      <c r="M19" s="16" t="s">
        <v>31</v>
      </c>
      <c r="N19" s="16" t="s">
        <v>31</v>
      </c>
      <c r="O19" s="17">
        <v>44344</v>
      </c>
      <c r="P19" s="18" t="s">
        <v>32</v>
      </c>
      <c r="Q19" s="25"/>
      <c r="R19" s="48">
        <v>2.9100000000000001E-2</v>
      </c>
      <c r="S19" s="21">
        <v>44562</v>
      </c>
      <c r="T19" s="21" t="s">
        <v>34</v>
      </c>
      <c r="U19" s="18"/>
      <c r="V19" s="49">
        <v>39143</v>
      </c>
      <c r="W19" s="27"/>
      <c r="X19" s="27"/>
    </row>
    <row r="20" spans="1:24" ht="15" x14ac:dyDescent="0.25">
      <c r="A20" s="10">
        <v>17</v>
      </c>
      <c r="B20" s="11" t="s">
        <v>83</v>
      </c>
      <c r="C20" s="11" t="s">
        <v>84</v>
      </c>
      <c r="D20" s="11" t="s">
        <v>276</v>
      </c>
      <c r="E20" s="12" t="s">
        <v>75</v>
      </c>
      <c r="F20" s="13" t="s">
        <v>76</v>
      </c>
      <c r="G20" s="50">
        <v>1.6E-2</v>
      </c>
      <c r="H20" s="14">
        <v>1.6E-2</v>
      </c>
      <c r="I20" s="16" t="s">
        <v>31</v>
      </c>
      <c r="J20" s="16" t="s">
        <v>31</v>
      </c>
      <c r="K20" s="16" t="s">
        <v>31</v>
      </c>
      <c r="L20" s="16" t="s">
        <v>31</v>
      </c>
      <c r="M20" s="16" t="s">
        <v>31</v>
      </c>
      <c r="N20" s="16" t="s">
        <v>31</v>
      </c>
      <c r="O20" s="17">
        <v>44344</v>
      </c>
      <c r="P20" s="18" t="s">
        <v>32</v>
      </c>
      <c r="Q20" s="25"/>
      <c r="R20" s="48">
        <v>1.9099999999999999E-2</v>
      </c>
      <c r="S20" s="21">
        <v>44562</v>
      </c>
      <c r="T20" s="21" t="s">
        <v>34</v>
      </c>
      <c r="U20" s="18"/>
      <c r="V20" s="49">
        <v>42170</v>
      </c>
      <c r="W20" s="23"/>
      <c r="X20" s="23"/>
    </row>
    <row r="21" spans="1:24" ht="15" x14ac:dyDescent="0.25">
      <c r="A21" s="10">
        <v>18</v>
      </c>
      <c r="B21" s="11" t="s">
        <v>86</v>
      </c>
      <c r="C21" s="11" t="s">
        <v>87</v>
      </c>
      <c r="D21" s="11" t="s">
        <v>275</v>
      </c>
      <c r="E21" s="12" t="s">
        <v>75</v>
      </c>
      <c r="F21" s="13" t="s">
        <v>76</v>
      </c>
      <c r="G21" s="50">
        <v>2.5999999999999999E-2</v>
      </c>
      <c r="H21" s="14">
        <v>2.5999999999999999E-2</v>
      </c>
      <c r="I21" s="16" t="s">
        <v>31</v>
      </c>
      <c r="J21" s="16" t="s">
        <v>31</v>
      </c>
      <c r="K21" s="16" t="s">
        <v>31</v>
      </c>
      <c r="L21" s="16" t="s">
        <v>31</v>
      </c>
      <c r="M21" s="16" t="s">
        <v>31</v>
      </c>
      <c r="N21" s="16" t="s">
        <v>31</v>
      </c>
      <c r="O21" s="17">
        <v>44344</v>
      </c>
      <c r="P21" s="18" t="s">
        <v>32</v>
      </c>
      <c r="Q21" s="25"/>
      <c r="R21" s="48">
        <v>2.6800000000000001E-2</v>
      </c>
      <c r="S21" s="21">
        <v>44562</v>
      </c>
      <c r="T21" s="21" t="s">
        <v>34</v>
      </c>
      <c r="U21" s="18"/>
      <c r="V21" s="49">
        <v>42046</v>
      </c>
      <c r="W21" s="23"/>
      <c r="X21" s="23"/>
    </row>
    <row r="22" spans="1:24" ht="15" x14ac:dyDescent="0.25">
      <c r="A22" s="10">
        <v>19</v>
      </c>
      <c r="B22" s="11" t="s">
        <v>89</v>
      </c>
      <c r="C22" s="11" t="s">
        <v>90</v>
      </c>
      <c r="D22" s="11" t="s">
        <v>91</v>
      </c>
      <c r="E22" s="12" t="s">
        <v>75</v>
      </c>
      <c r="F22" s="13" t="s">
        <v>76</v>
      </c>
      <c r="G22" s="50">
        <v>2.1999999999999999E-2</v>
      </c>
      <c r="H22" s="14">
        <v>2.1999999999999999E-2</v>
      </c>
      <c r="I22" s="16" t="s">
        <v>31</v>
      </c>
      <c r="J22" s="16" t="s">
        <v>31</v>
      </c>
      <c r="K22" s="16" t="s">
        <v>31</v>
      </c>
      <c r="L22" s="16" t="s">
        <v>31</v>
      </c>
      <c r="M22" s="16" t="s">
        <v>31</v>
      </c>
      <c r="N22" s="16" t="s">
        <v>31</v>
      </c>
      <c r="O22" s="17">
        <v>44344</v>
      </c>
      <c r="P22" s="18" t="s">
        <v>32</v>
      </c>
      <c r="Q22" s="25"/>
      <c r="R22" s="48">
        <v>1.9E-2</v>
      </c>
      <c r="S22" s="21">
        <v>44562</v>
      </c>
      <c r="T22" s="21" t="s">
        <v>34</v>
      </c>
      <c r="U22" s="18"/>
      <c r="V22" s="49">
        <v>43166</v>
      </c>
      <c r="W22" s="23"/>
      <c r="X22" s="23"/>
    </row>
    <row r="23" spans="1:24" ht="15" x14ac:dyDescent="0.25">
      <c r="A23" s="10">
        <v>20</v>
      </c>
      <c r="B23" s="11" t="s">
        <v>92</v>
      </c>
      <c r="C23" s="11" t="s">
        <v>93</v>
      </c>
      <c r="D23" s="11" t="s">
        <v>94</v>
      </c>
      <c r="E23" s="12" t="s">
        <v>75</v>
      </c>
      <c r="F23" s="13" t="s">
        <v>76</v>
      </c>
      <c r="G23" s="50">
        <v>2.5999999999999999E-2</v>
      </c>
      <c r="H23" s="14">
        <v>2.5999999999999999E-2</v>
      </c>
      <c r="I23" s="16" t="s">
        <v>31</v>
      </c>
      <c r="J23" s="16" t="s">
        <v>31</v>
      </c>
      <c r="K23" s="16" t="s">
        <v>31</v>
      </c>
      <c r="L23" s="16" t="s">
        <v>31</v>
      </c>
      <c r="M23" s="16" t="s">
        <v>31</v>
      </c>
      <c r="N23" s="16" t="s">
        <v>31</v>
      </c>
      <c r="O23" s="17">
        <v>44344</v>
      </c>
      <c r="P23" s="18" t="s">
        <v>32</v>
      </c>
      <c r="Q23" s="25"/>
      <c r="R23" s="48">
        <v>2.6200000000000001E-2</v>
      </c>
      <c r="S23" s="21">
        <v>44562</v>
      </c>
      <c r="T23" s="21" t="s">
        <v>34</v>
      </c>
      <c r="U23" s="18"/>
      <c r="V23" s="49">
        <v>38901</v>
      </c>
      <c r="W23" s="27"/>
      <c r="X23" s="27"/>
    </row>
    <row r="24" spans="1:24" ht="15" x14ac:dyDescent="0.25">
      <c r="A24" s="10">
        <v>21</v>
      </c>
      <c r="B24" s="11" t="s">
        <v>95</v>
      </c>
      <c r="C24" s="11" t="s">
        <v>96</v>
      </c>
      <c r="D24" s="11" t="s">
        <v>97</v>
      </c>
      <c r="E24" s="12" t="s">
        <v>75</v>
      </c>
      <c r="F24" s="13" t="s">
        <v>76</v>
      </c>
      <c r="G24" s="50">
        <v>2.5000000000000001E-2</v>
      </c>
      <c r="H24" s="14">
        <v>2.5000000000000001E-2</v>
      </c>
      <c r="I24" s="16" t="s">
        <v>31</v>
      </c>
      <c r="J24" s="16" t="s">
        <v>31</v>
      </c>
      <c r="K24" s="16" t="s">
        <v>31</v>
      </c>
      <c r="L24" s="16" t="s">
        <v>31</v>
      </c>
      <c r="M24" s="16" t="s">
        <v>31</v>
      </c>
      <c r="N24" s="16" t="s">
        <v>31</v>
      </c>
      <c r="O24" s="17">
        <v>44344</v>
      </c>
      <c r="P24" s="18" t="s">
        <v>32</v>
      </c>
      <c r="Q24" s="25"/>
      <c r="R24" s="48">
        <v>2.6200000000000001E-2</v>
      </c>
      <c r="S24" s="21">
        <v>44562</v>
      </c>
      <c r="T24" s="21" t="s">
        <v>34</v>
      </c>
      <c r="U24" s="18"/>
      <c r="V24" s="49">
        <v>38842</v>
      </c>
      <c r="W24" s="27"/>
      <c r="X24" s="27"/>
    </row>
    <row r="25" spans="1:24" ht="15" x14ac:dyDescent="0.25">
      <c r="A25" s="10">
        <v>22</v>
      </c>
      <c r="B25" s="11" t="s">
        <v>98</v>
      </c>
      <c r="C25" s="11" t="s">
        <v>99</v>
      </c>
      <c r="D25" s="11" t="s">
        <v>100</v>
      </c>
      <c r="E25" s="12" t="s">
        <v>75</v>
      </c>
      <c r="F25" s="13" t="s">
        <v>76</v>
      </c>
      <c r="G25" s="50">
        <v>1.7000000000000001E-2</v>
      </c>
      <c r="H25" s="14">
        <v>1.7000000000000001E-2</v>
      </c>
      <c r="I25" s="16" t="s">
        <v>31</v>
      </c>
      <c r="J25" s="16" t="s">
        <v>31</v>
      </c>
      <c r="K25" s="16" t="s">
        <v>31</v>
      </c>
      <c r="L25" s="16" t="s">
        <v>31</v>
      </c>
      <c r="M25" s="16" t="s">
        <v>31</v>
      </c>
      <c r="N25" s="16" t="s">
        <v>31</v>
      </c>
      <c r="O25" s="17">
        <v>44344</v>
      </c>
      <c r="P25" s="18" t="s">
        <v>32</v>
      </c>
      <c r="Q25" s="25"/>
      <c r="R25" s="48">
        <v>1.44E-2</v>
      </c>
      <c r="S25" s="21">
        <v>44562</v>
      </c>
      <c r="T25" s="21" t="s">
        <v>34</v>
      </c>
      <c r="U25" s="18"/>
      <c r="V25" s="49">
        <v>42501</v>
      </c>
      <c r="W25" s="23"/>
      <c r="X25" s="23"/>
    </row>
    <row r="26" spans="1:24" ht="15" x14ac:dyDescent="0.25">
      <c r="A26" s="10">
        <v>23</v>
      </c>
      <c r="B26" s="11" t="s">
        <v>101</v>
      </c>
      <c r="C26" s="11" t="s">
        <v>102</v>
      </c>
      <c r="D26" s="11" t="s">
        <v>103</v>
      </c>
      <c r="E26" s="12" t="s">
        <v>75</v>
      </c>
      <c r="F26" s="13" t="s">
        <v>76</v>
      </c>
      <c r="G26" s="50">
        <v>0.02</v>
      </c>
      <c r="H26" s="14">
        <v>0.02</v>
      </c>
      <c r="I26" s="16" t="s">
        <v>31</v>
      </c>
      <c r="J26" s="16" t="s">
        <v>31</v>
      </c>
      <c r="K26" s="16" t="s">
        <v>31</v>
      </c>
      <c r="L26" s="16" t="s">
        <v>31</v>
      </c>
      <c r="M26" s="16" t="s">
        <v>31</v>
      </c>
      <c r="N26" s="16" t="s">
        <v>31</v>
      </c>
      <c r="O26" s="17">
        <v>44344</v>
      </c>
      <c r="P26" s="18" t="s">
        <v>32</v>
      </c>
      <c r="Q26" s="25"/>
      <c r="R26" s="48">
        <v>2.3300000000000001E-2</v>
      </c>
      <c r="S26" s="21">
        <v>44562</v>
      </c>
      <c r="T26" s="21" t="s">
        <v>34</v>
      </c>
      <c r="U26" s="18"/>
      <c r="V26" s="49">
        <v>41829</v>
      </c>
      <c r="W26" s="23"/>
      <c r="X26" s="23"/>
    </row>
    <row r="27" spans="1:24" ht="15" x14ac:dyDescent="0.25">
      <c r="A27" s="10">
        <v>24</v>
      </c>
      <c r="B27" s="11" t="s">
        <v>104</v>
      </c>
      <c r="C27" s="11" t="s">
        <v>105</v>
      </c>
      <c r="D27" s="11" t="s">
        <v>106</v>
      </c>
      <c r="E27" s="12" t="s">
        <v>75</v>
      </c>
      <c r="F27" s="13" t="s">
        <v>76</v>
      </c>
      <c r="G27" s="50">
        <v>0.02</v>
      </c>
      <c r="H27" s="14">
        <v>0.02</v>
      </c>
      <c r="I27" s="16" t="s">
        <v>31</v>
      </c>
      <c r="J27" s="16" t="s">
        <v>31</v>
      </c>
      <c r="K27" s="16" t="s">
        <v>31</v>
      </c>
      <c r="L27" s="16" t="s">
        <v>31</v>
      </c>
      <c r="M27" s="16" t="s">
        <v>31</v>
      </c>
      <c r="N27" s="16" t="s">
        <v>31</v>
      </c>
      <c r="O27" s="17">
        <v>44344</v>
      </c>
      <c r="P27" s="18" t="s">
        <v>32</v>
      </c>
      <c r="Q27" s="25"/>
      <c r="R27" s="48">
        <v>2.3699999999999999E-2</v>
      </c>
      <c r="S27" s="21">
        <v>44562</v>
      </c>
      <c r="T27" s="21" t="s">
        <v>34</v>
      </c>
      <c r="U27" s="18"/>
      <c r="V27" s="49">
        <v>39378</v>
      </c>
      <c r="W27" s="23"/>
      <c r="X27" s="23"/>
    </row>
    <row r="28" spans="1:24" ht="15" x14ac:dyDescent="0.25">
      <c r="A28" s="10">
        <v>25</v>
      </c>
      <c r="B28" s="11" t="s">
        <v>107</v>
      </c>
      <c r="C28" s="11" t="s">
        <v>108</v>
      </c>
      <c r="D28" s="11" t="s">
        <v>109</v>
      </c>
      <c r="E28" s="12" t="s">
        <v>75</v>
      </c>
      <c r="F28" s="13" t="s">
        <v>76</v>
      </c>
      <c r="G28" s="50">
        <v>0.01</v>
      </c>
      <c r="H28" s="14">
        <v>0.01</v>
      </c>
      <c r="I28" s="16" t="s">
        <v>31</v>
      </c>
      <c r="J28" s="16" t="s">
        <v>31</v>
      </c>
      <c r="K28" s="16" t="s">
        <v>31</v>
      </c>
      <c r="L28" s="16" t="s">
        <v>31</v>
      </c>
      <c r="M28" s="16" t="s">
        <v>31</v>
      </c>
      <c r="N28" s="16" t="s">
        <v>31</v>
      </c>
      <c r="O28" s="17">
        <v>44344</v>
      </c>
      <c r="P28" s="18" t="s">
        <v>32</v>
      </c>
      <c r="Q28" s="25"/>
      <c r="R28" s="48">
        <v>4.7000000000000002E-3</v>
      </c>
      <c r="S28" s="21">
        <v>44414</v>
      </c>
      <c r="T28" s="22" t="s">
        <v>34</v>
      </c>
      <c r="U28" s="18"/>
      <c r="V28" s="49">
        <v>40164</v>
      </c>
      <c r="W28" s="23"/>
      <c r="X28" s="23"/>
    </row>
    <row r="29" spans="1:24" ht="15" x14ac:dyDescent="0.25">
      <c r="A29" s="10">
        <v>26</v>
      </c>
      <c r="B29" s="11" t="s">
        <v>110</v>
      </c>
      <c r="C29" s="11" t="s">
        <v>111</v>
      </c>
      <c r="D29" s="11" t="s">
        <v>112</v>
      </c>
      <c r="E29" s="12" t="s">
        <v>75</v>
      </c>
      <c r="F29" s="13" t="s">
        <v>76</v>
      </c>
      <c r="G29" s="50">
        <v>2.3E-2</v>
      </c>
      <c r="H29" s="14">
        <v>2.3E-2</v>
      </c>
      <c r="I29" s="16" t="s">
        <v>31</v>
      </c>
      <c r="J29" s="16" t="s">
        <v>31</v>
      </c>
      <c r="K29" s="16" t="s">
        <v>31</v>
      </c>
      <c r="L29" s="16" t="s">
        <v>31</v>
      </c>
      <c r="M29" s="16" t="s">
        <v>31</v>
      </c>
      <c r="N29" s="16" t="s">
        <v>31</v>
      </c>
      <c r="O29" s="17">
        <v>44344</v>
      </c>
      <c r="P29" s="18" t="s">
        <v>32</v>
      </c>
      <c r="Q29" s="25"/>
      <c r="R29" s="48">
        <v>2.4199999999999999E-2</v>
      </c>
      <c r="S29" s="21">
        <v>44562</v>
      </c>
      <c r="T29" s="21" t="s">
        <v>34</v>
      </c>
      <c r="U29" s="18"/>
      <c r="V29" s="49">
        <v>39644</v>
      </c>
      <c r="W29" s="23"/>
      <c r="X29" s="23"/>
    </row>
    <row r="30" spans="1:24" ht="15" x14ac:dyDescent="0.25">
      <c r="A30" s="10">
        <v>27</v>
      </c>
      <c r="B30" s="11" t="s">
        <v>113</v>
      </c>
      <c r="C30" s="11" t="s">
        <v>114</v>
      </c>
      <c r="D30" s="11" t="s">
        <v>115</v>
      </c>
      <c r="E30" s="12" t="s">
        <v>75</v>
      </c>
      <c r="F30" s="13" t="s">
        <v>76</v>
      </c>
      <c r="G30" s="50">
        <v>2.7E-2</v>
      </c>
      <c r="H30" s="14">
        <v>2.7E-2</v>
      </c>
      <c r="I30" s="16" t="s">
        <v>31</v>
      </c>
      <c r="J30" s="16" t="s">
        <v>31</v>
      </c>
      <c r="K30" s="16" t="s">
        <v>31</v>
      </c>
      <c r="L30" s="16" t="s">
        <v>31</v>
      </c>
      <c r="M30" s="16" t="s">
        <v>31</v>
      </c>
      <c r="N30" s="16" t="s">
        <v>31</v>
      </c>
      <c r="O30" s="17">
        <v>44344</v>
      </c>
      <c r="P30" s="18" t="s">
        <v>32</v>
      </c>
      <c r="Q30" s="25"/>
      <c r="R30" s="48">
        <v>2.5600000000000001E-2</v>
      </c>
      <c r="S30" s="21">
        <v>44562</v>
      </c>
      <c r="T30" s="21" t="s">
        <v>34</v>
      </c>
      <c r="U30" s="18"/>
      <c r="V30" s="49">
        <v>42016</v>
      </c>
      <c r="W30" s="23"/>
      <c r="X30" s="23"/>
    </row>
    <row r="31" spans="1:24" ht="15" x14ac:dyDescent="0.25">
      <c r="A31" s="10">
        <v>28</v>
      </c>
      <c r="B31" s="11" t="s">
        <v>116</v>
      </c>
      <c r="C31" s="11" t="s">
        <v>117</v>
      </c>
      <c r="D31" s="11" t="s">
        <v>118</v>
      </c>
      <c r="E31" s="12" t="s">
        <v>75</v>
      </c>
      <c r="F31" s="13" t="s">
        <v>76</v>
      </c>
      <c r="G31" s="50">
        <v>2.5999999999999999E-2</v>
      </c>
      <c r="H31" s="14">
        <v>2.5999999999999999E-2</v>
      </c>
      <c r="I31" s="16" t="s">
        <v>31</v>
      </c>
      <c r="J31" s="16" t="s">
        <v>31</v>
      </c>
      <c r="K31" s="16" t="s">
        <v>31</v>
      </c>
      <c r="L31" s="16" t="s">
        <v>31</v>
      </c>
      <c r="M31" s="16" t="s">
        <v>31</v>
      </c>
      <c r="N31" s="16" t="s">
        <v>31</v>
      </c>
      <c r="O31" s="17">
        <v>44344</v>
      </c>
      <c r="P31" s="18" t="s">
        <v>32</v>
      </c>
      <c r="Q31" s="25"/>
      <c r="R31" s="48">
        <v>2.5600000000000001E-2</v>
      </c>
      <c r="S31" s="21">
        <v>44562</v>
      </c>
      <c r="T31" s="21" t="s">
        <v>34</v>
      </c>
      <c r="U31" s="18"/>
      <c r="V31" s="49">
        <v>41598</v>
      </c>
      <c r="W31" s="23"/>
      <c r="X31" s="23"/>
    </row>
    <row r="32" spans="1:24" ht="15" x14ac:dyDescent="0.25">
      <c r="A32" s="10">
        <v>29</v>
      </c>
      <c r="B32" s="11" t="s">
        <v>119</v>
      </c>
      <c r="C32" s="11" t="s">
        <v>120</v>
      </c>
      <c r="D32" s="11" t="s">
        <v>121</v>
      </c>
      <c r="E32" s="12" t="s">
        <v>75</v>
      </c>
      <c r="F32" s="13" t="s">
        <v>76</v>
      </c>
      <c r="G32" s="50">
        <v>8.9999999999999993E-3</v>
      </c>
      <c r="H32" s="14">
        <v>8.9999999999999993E-3</v>
      </c>
      <c r="I32" s="16" t="s">
        <v>31</v>
      </c>
      <c r="J32" s="16" t="s">
        <v>31</v>
      </c>
      <c r="K32" s="16" t="s">
        <v>31</v>
      </c>
      <c r="L32" s="16" t="s">
        <v>31</v>
      </c>
      <c r="M32" s="16" t="s">
        <v>31</v>
      </c>
      <c r="N32" s="16" t="s">
        <v>31</v>
      </c>
      <c r="O32" s="17">
        <v>44344</v>
      </c>
      <c r="P32" s="18" t="s">
        <v>32</v>
      </c>
      <c r="Q32" s="25"/>
      <c r="R32" s="48">
        <v>4.5999999999999999E-3</v>
      </c>
      <c r="S32" s="21">
        <v>44409</v>
      </c>
      <c r="T32" s="22" t="s">
        <v>34</v>
      </c>
      <c r="U32" s="18"/>
      <c r="V32" s="49">
        <v>43796</v>
      </c>
      <c r="W32" s="27"/>
      <c r="X32" s="27"/>
    </row>
    <row r="33" spans="1:24" ht="15" x14ac:dyDescent="0.25">
      <c r="A33" s="10">
        <v>30</v>
      </c>
      <c r="B33" s="11" t="s">
        <v>122</v>
      </c>
      <c r="C33" s="11" t="s">
        <v>123</v>
      </c>
      <c r="D33" s="11" t="s">
        <v>124</v>
      </c>
      <c r="E33" s="12" t="s">
        <v>75</v>
      </c>
      <c r="F33" s="13" t="s">
        <v>76</v>
      </c>
      <c r="G33" s="51" t="s">
        <v>31</v>
      </c>
      <c r="H33" s="16" t="s">
        <v>31</v>
      </c>
      <c r="I33" s="16" t="s">
        <v>31</v>
      </c>
      <c r="J33" s="16" t="s">
        <v>31</v>
      </c>
      <c r="K33" s="16" t="s">
        <v>31</v>
      </c>
      <c r="L33" s="16" t="s">
        <v>31</v>
      </c>
      <c r="M33" s="16" t="s">
        <v>31</v>
      </c>
      <c r="N33" s="16" t="s">
        <v>31</v>
      </c>
      <c r="O33" s="14"/>
      <c r="P33" s="18" t="s">
        <v>293</v>
      </c>
      <c r="Q33" s="25"/>
      <c r="R33" s="48">
        <v>0.01</v>
      </c>
      <c r="S33" s="21">
        <v>44239</v>
      </c>
      <c r="T33" s="21"/>
      <c r="U33" s="18" t="s">
        <v>126</v>
      </c>
      <c r="V33" s="49">
        <v>44028</v>
      </c>
      <c r="W33" s="27"/>
      <c r="X33" s="27"/>
    </row>
    <row r="34" spans="1:24" ht="15" x14ac:dyDescent="0.25">
      <c r="A34" s="10">
        <v>31</v>
      </c>
      <c r="B34" s="11" t="s">
        <v>127</v>
      </c>
      <c r="C34" s="11" t="s">
        <v>128</v>
      </c>
      <c r="D34" s="11" t="s">
        <v>129</v>
      </c>
      <c r="E34" s="12" t="s">
        <v>75</v>
      </c>
      <c r="F34" s="13" t="s">
        <v>76</v>
      </c>
      <c r="G34" s="52" t="s">
        <v>31</v>
      </c>
      <c r="H34" s="16" t="s">
        <v>31</v>
      </c>
      <c r="I34" s="16" t="s">
        <v>31</v>
      </c>
      <c r="J34" s="16" t="s">
        <v>31</v>
      </c>
      <c r="K34" s="16" t="s">
        <v>31</v>
      </c>
      <c r="L34" s="16" t="s">
        <v>31</v>
      </c>
      <c r="M34" s="16" t="s">
        <v>31</v>
      </c>
      <c r="N34" s="16" t="s">
        <v>31</v>
      </c>
      <c r="O34" s="29"/>
      <c r="P34" s="18" t="s">
        <v>130</v>
      </c>
      <c r="Q34" s="24"/>
      <c r="R34" s="48">
        <v>0.02</v>
      </c>
      <c r="S34" s="21">
        <v>44562</v>
      </c>
      <c r="T34" s="22" t="s">
        <v>278</v>
      </c>
      <c r="U34" s="18" t="s">
        <v>126</v>
      </c>
      <c r="V34" s="49">
        <v>44384</v>
      </c>
      <c r="W34" s="27"/>
      <c r="X34" s="27"/>
    </row>
    <row r="35" spans="1:24" ht="15" x14ac:dyDescent="0.25">
      <c r="A35" s="10">
        <v>32</v>
      </c>
      <c r="B35" s="11" t="s">
        <v>131</v>
      </c>
      <c r="C35" s="11" t="s">
        <v>132</v>
      </c>
      <c r="D35" s="11" t="s">
        <v>133</v>
      </c>
      <c r="E35" s="12" t="s">
        <v>134</v>
      </c>
      <c r="F35" s="13" t="s">
        <v>76</v>
      </c>
      <c r="G35" s="50">
        <v>3.1E-2</v>
      </c>
      <c r="H35" s="14">
        <v>3.1E-2</v>
      </c>
      <c r="I35" s="16" t="s">
        <v>31</v>
      </c>
      <c r="J35" s="16" t="s">
        <v>31</v>
      </c>
      <c r="K35" s="16" t="s">
        <v>31</v>
      </c>
      <c r="L35" s="16" t="s">
        <v>31</v>
      </c>
      <c r="M35" s="16" t="s">
        <v>31</v>
      </c>
      <c r="N35" s="16" t="s">
        <v>31</v>
      </c>
      <c r="O35" s="17">
        <v>44344</v>
      </c>
      <c r="P35" s="18" t="s">
        <v>32</v>
      </c>
      <c r="Q35" s="25"/>
      <c r="R35" s="48">
        <v>1.4500000000000001E-2</v>
      </c>
      <c r="S35" s="21">
        <v>44562</v>
      </c>
      <c r="T35" s="21" t="s">
        <v>34</v>
      </c>
      <c r="U35" s="18"/>
      <c r="V35" s="49">
        <v>40780</v>
      </c>
      <c r="W35" s="23"/>
      <c r="X35" s="23"/>
    </row>
    <row r="36" spans="1:24" ht="15" x14ac:dyDescent="0.25">
      <c r="A36" s="10">
        <v>33</v>
      </c>
      <c r="B36" s="11" t="s">
        <v>135</v>
      </c>
      <c r="C36" s="11" t="s">
        <v>136</v>
      </c>
      <c r="D36" s="11" t="s">
        <v>137</v>
      </c>
      <c r="E36" s="12" t="s">
        <v>134</v>
      </c>
      <c r="F36" s="13" t="s">
        <v>76</v>
      </c>
      <c r="G36" s="50">
        <v>2.5999999999999999E-2</v>
      </c>
      <c r="H36" s="14">
        <v>2.5999999999999999E-2</v>
      </c>
      <c r="I36" s="16" t="s">
        <v>31</v>
      </c>
      <c r="J36" s="16" t="s">
        <v>31</v>
      </c>
      <c r="K36" s="16" t="s">
        <v>31</v>
      </c>
      <c r="L36" s="16" t="s">
        <v>31</v>
      </c>
      <c r="M36" s="16" t="s">
        <v>31</v>
      </c>
      <c r="N36" s="16" t="s">
        <v>31</v>
      </c>
      <c r="O36" s="17">
        <v>44344</v>
      </c>
      <c r="P36" s="18" t="s">
        <v>32</v>
      </c>
      <c r="Q36" s="25"/>
      <c r="R36" s="48">
        <v>2.29E-2</v>
      </c>
      <c r="S36" s="21">
        <v>44562</v>
      </c>
      <c r="T36" s="21" t="s">
        <v>34</v>
      </c>
      <c r="U36" s="18"/>
      <c r="V36" s="49">
        <v>39738</v>
      </c>
      <c r="W36" s="23"/>
      <c r="X36" s="23"/>
    </row>
    <row r="37" spans="1:24" ht="15" x14ac:dyDescent="0.25">
      <c r="A37" s="10">
        <v>34</v>
      </c>
      <c r="B37" s="11" t="s">
        <v>138</v>
      </c>
      <c r="C37" s="11" t="s">
        <v>139</v>
      </c>
      <c r="D37" s="11" t="s">
        <v>140</v>
      </c>
      <c r="E37" s="12" t="s">
        <v>134</v>
      </c>
      <c r="F37" s="13" t="s">
        <v>76</v>
      </c>
      <c r="G37" s="50">
        <v>2.7E-2</v>
      </c>
      <c r="H37" s="14">
        <v>2.7E-2</v>
      </c>
      <c r="I37" s="16" t="s">
        <v>31</v>
      </c>
      <c r="J37" s="16" t="s">
        <v>31</v>
      </c>
      <c r="K37" s="16" t="s">
        <v>31</v>
      </c>
      <c r="L37" s="16" t="s">
        <v>31</v>
      </c>
      <c r="M37" s="16" t="s">
        <v>31</v>
      </c>
      <c r="N37" s="16" t="s">
        <v>31</v>
      </c>
      <c r="O37" s="17">
        <v>44344</v>
      </c>
      <c r="P37" s="18" t="s">
        <v>32</v>
      </c>
      <c r="Q37" s="25"/>
      <c r="R37" s="48">
        <v>2.5000000000000001E-2</v>
      </c>
      <c r="S37" s="21">
        <v>44562</v>
      </c>
      <c r="T37" s="21" t="s">
        <v>34</v>
      </c>
      <c r="U37" s="18"/>
      <c r="V37" s="49">
        <v>42774</v>
      </c>
      <c r="W37" s="23"/>
      <c r="X37" s="23"/>
    </row>
    <row r="38" spans="1:24" ht="15" x14ac:dyDescent="0.25">
      <c r="A38" s="10">
        <v>35</v>
      </c>
      <c r="B38" s="11" t="s">
        <v>141</v>
      </c>
      <c r="C38" s="11" t="s">
        <v>142</v>
      </c>
      <c r="D38" s="11" t="s">
        <v>143</v>
      </c>
      <c r="E38" s="12" t="s">
        <v>134</v>
      </c>
      <c r="F38" s="13" t="s">
        <v>76</v>
      </c>
      <c r="G38" s="50">
        <v>2.1000000000000001E-2</v>
      </c>
      <c r="H38" s="14">
        <v>2.1000000000000001E-2</v>
      </c>
      <c r="I38" s="16" t="s">
        <v>31</v>
      </c>
      <c r="J38" s="16" t="s">
        <v>31</v>
      </c>
      <c r="K38" s="16" t="s">
        <v>31</v>
      </c>
      <c r="L38" s="16" t="s">
        <v>31</v>
      </c>
      <c r="M38" s="16" t="s">
        <v>31</v>
      </c>
      <c r="N38" s="16" t="s">
        <v>31</v>
      </c>
      <c r="O38" s="17">
        <v>44344</v>
      </c>
      <c r="P38" s="18" t="s">
        <v>32</v>
      </c>
      <c r="Q38" s="25"/>
      <c r="R38" s="48">
        <v>2.23E-2</v>
      </c>
      <c r="S38" s="21">
        <v>44562</v>
      </c>
      <c r="T38" s="21" t="s">
        <v>34</v>
      </c>
      <c r="U38" s="18"/>
      <c r="V38" s="49">
        <v>42263</v>
      </c>
      <c r="W38" s="23"/>
      <c r="X38" s="23"/>
    </row>
    <row r="39" spans="1:24" ht="15" x14ac:dyDescent="0.25">
      <c r="A39" s="10">
        <v>36</v>
      </c>
      <c r="B39" s="11" t="s">
        <v>144</v>
      </c>
      <c r="C39" s="11" t="s">
        <v>145</v>
      </c>
      <c r="D39" s="11" t="s">
        <v>146</v>
      </c>
      <c r="E39" s="12" t="s">
        <v>134</v>
      </c>
      <c r="F39" s="13" t="s">
        <v>76</v>
      </c>
      <c r="G39" s="50">
        <v>1.7000000000000001E-2</v>
      </c>
      <c r="H39" s="14">
        <v>1.7000000000000001E-2</v>
      </c>
      <c r="I39" s="16" t="s">
        <v>31</v>
      </c>
      <c r="J39" s="16" t="s">
        <v>31</v>
      </c>
      <c r="K39" s="16" t="s">
        <v>31</v>
      </c>
      <c r="L39" s="16" t="s">
        <v>31</v>
      </c>
      <c r="M39" s="16" t="s">
        <v>31</v>
      </c>
      <c r="N39" s="16" t="s">
        <v>31</v>
      </c>
      <c r="O39" s="17">
        <v>44344</v>
      </c>
      <c r="P39" s="18" t="s">
        <v>32</v>
      </c>
      <c r="Q39" s="25"/>
      <c r="R39" s="48">
        <v>1.4200000000000001E-2</v>
      </c>
      <c r="S39" s="21">
        <v>44562</v>
      </c>
      <c r="T39" s="21" t="s">
        <v>34</v>
      </c>
      <c r="U39" s="18"/>
      <c r="V39" s="49">
        <v>39925</v>
      </c>
      <c r="W39" s="23"/>
      <c r="X39" s="23"/>
    </row>
    <row r="40" spans="1:24" ht="15" x14ac:dyDescent="0.25">
      <c r="A40" s="10">
        <v>37</v>
      </c>
      <c r="B40" s="11" t="s">
        <v>147</v>
      </c>
      <c r="C40" s="11" t="s">
        <v>148</v>
      </c>
      <c r="D40" s="11" t="s">
        <v>149</v>
      </c>
      <c r="E40" s="12" t="s">
        <v>134</v>
      </c>
      <c r="F40" s="13" t="s">
        <v>76</v>
      </c>
      <c r="G40" s="50">
        <v>1.7000000000000001E-2</v>
      </c>
      <c r="H40" s="14">
        <v>1.7000000000000001E-2</v>
      </c>
      <c r="I40" s="16" t="s">
        <v>31</v>
      </c>
      <c r="J40" s="16" t="s">
        <v>31</v>
      </c>
      <c r="K40" s="16" t="s">
        <v>31</v>
      </c>
      <c r="L40" s="16" t="s">
        <v>31</v>
      </c>
      <c r="M40" s="16" t="s">
        <v>31</v>
      </c>
      <c r="N40" s="16" t="s">
        <v>31</v>
      </c>
      <c r="O40" s="17">
        <v>44344</v>
      </c>
      <c r="P40" s="18" t="s">
        <v>32</v>
      </c>
      <c r="Q40" s="25"/>
      <c r="R40" s="48">
        <v>1.04E-2</v>
      </c>
      <c r="S40" s="21">
        <v>44562</v>
      </c>
      <c r="T40" s="21" t="s">
        <v>34</v>
      </c>
      <c r="U40" s="18"/>
      <c r="V40" s="49">
        <v>40921</v>
      </c>
      <c r="W40" s="23"/>
      <c r="X40" s="23"/>
    </row>
    <row r="41" spans="1:24" ht="15" x14ac:dyDescent="0.25">
      <c r="A41" s="10">
        <v>38</v>
      </c>
      <c r="B41" s="11" t="s">
        <v>150</v>
      </c>
      <c r="C41" s="11" t="s">
        <v>151</v>
      </c>
      <c r="D41" s="11" t="s">
        <v>152</v>
      </c>
      <c r="E41" s="12" t="s">
        <v>153</v>
      </c>
      <c r="F41" s="13" t="s">
        <v>30</v>
      </c>
      <c r="G41" s="50">
        <v>0.03</v>
      </c>
      <c r="H41" s="14">
        <v>3.1E-2</v>
      </c>
      <c r="I41" s="14">
        <v>2.9000000000000001E-2</v>
      </c>
      <c r="J41" s="16" t="s">
        <v>31</v>
      </c>
      <c r="K41" s="14">
        <v>2.1999999999999999E-2</v>
      </c>
      <c r="L41" s="16" t="s">
        <v>31</v>
      </c>
      <c r="M41" s="16" t="s">
        <v>31</v>
      </c>
      <c r="N41" s="16" t="s">
        <v>31</v>
      </c>
      <c r="O41" s="17">
        <v>44344</v>
      </c>
      <c r="P41" s="18" t="s">
        <v>32</v>
      </c>
      <c r="Q41" s="25"/>
      <c r="R41" s="48">
        <v>2.6200000000000001E-2</v>
      </c>
      <c r="S41" s="21">
        <v>44562</v>
      </c>
      <c r="T41" s="21" t="s">
        <v>34</v>
      </c>
      <c r="U41" s="18"/>
      <c r="V41" s="49">
        <v>36685</v>
      </c>
      <c r="W41" s="27"/>
      <c r="X41" s="27"/>
    </row>
    <row r="42" spans="1:24" ht="15" x14ac:dyDescent="0.25">
      <c r="A42" s="10">
        <v>39</v>
      </c>
      <c r="B42" s="11" t="s">
        <v>154</v>
      </c>
      <c r="C42" s="11" t="s">
        <v>155</v>
      </c>
      <c r="D42" s="11" t="s">
        <v>156</v>
      </c>
      <c r="E42" s="12" t="s">
        <v>153</v>
      </c>
      <c r="F42" s="13" t="s">
        <v>30</v>
      </c>
      <c r="G42" s="50">
        <v>0.03</v>
      </c>
      <c r="H42" s="14">
        <v>3.1E-2</v>
      </c>
      <c r="I42" s="16" t="s">
        <v>31</v>
      </c>
      <c r="J42" s="16" t="s">
        <v>31</v>
      </c>
      <c r="K42" s="14">
        <v>2.4E-2</v>
      </c>
      <c r="L42" s="16" t="s">
        <v>31</v>
      </c>
      <c r="M42" s="16" t="s">
        <v>31</v>
      </c>
      <c r="N42" s="16" t="s">
        <v>31</v>
      </c>
      <c r="O42" s="17">
        <v>44344</v>
      </c>
      <c r="P42" s="18" t="s">
        <v>32</v>
      </c>
      <c r="Q42" s="25"/>
      <c r="R42" s="48">
        <v>2.6200000000000001E-2</v>
      </c>
      <c r="S42" s="21">
        <v>44562</v>
      </c>
      <c r="T42" s="21" t="s">
        <v>34</v>
      </c>
      <c r="U42" s="18"/>
      <c r="V42" s="49">
        <v>38106</v>
      </c>
      <c r="W42" s="27"/>
      <c r="X42" s="27"/>
    </row>
    <row r="43" spans="1:24" ht="15" x14ac:dyDescent="0.25">
      <c r="A43" s="10">
        <v>40</v>
      </c>
      <c r="B43" s="11" t="s">
        <v>157</v>
      </c>
      <c r="C43" s="11" t="s">
        <v>158</v>
      </c>
      <c r="D43" s="11" t="s">
        <v>159</v>
      </c>
      <c r="E43" s="12" t="s">
        <v>153</v>
      </c>
      <c r="F43" s="13" t="s">
        <v>30</v>
      </c>
      <c r="G43" s="50">
        <v>2.3E-2</v>
      </c>
      <c r="H43" s="14">
        <v>2.3E-2</v>
      </c>
      <c r="I43" s="16" t="s">
        <v>31</v>
      </c>
      <c r="J43" s="16" t="s">
        <v>31</v>
      </c>
      <c r="K43" s="14">
        <v>2.3E-2</v>
      </c>
      <c r="L43" s="16" t="s">
        <v>31</v>
      </c>
      <c r="M43" s="16" t="s">
        <v>31</v>
      </c>
      <c r="N43" s="16" t="s">
        <v>31</v>
      </c>
      <c r="O43" s="17">
        <v>44344</v>
      </c>
      <c r="P43" s="18" t="s">
        <v>32</v>
      </c>
      <c r="Q43" s="25"/>
      <c r="R43" s="48">
        <v>2.23E-2</v>
      </c>
      <c r="S43" s="21">
        <v>44562</v>
      </c>
      <c r="T43" s="21" t="s">
        <v>34</v>
      </c>
      <c r="U43" s="18"/>
      <c r="V43" s="49">
        <v>37378</v>
      </c>
      <c r="W43" s="27"/>
      <c r="X43" s="27"/>
    </row>
    <row r="44" spans="1:24" ht="15" x14ac:dyDescent="0.25">
      <c r="A44" s="10">
        <v>41</v>
      </c>
      <c r="B44" s="11" t="s">
        <v>160</v>
      </c>
      <c r="C44" s="11" t="s">
        <v>161</v>
      </c>
      <c r="D44" s="11" t="s">
        <v>162</v>
      </c>
      <c r="E44" s="12" t="s">
        <v>153</v>
      </c>
      <c r="F44" s="13" t="s">
        <v>30</v>
      </c>
      <c r="G44" s="50">
        <v>1.6E-2</v>
      </c>
      <c r="H44" s="14">
        <v>1.6E-2</v>
      </c>
      <c r="I44" s="16" t="s">
        <v>31</v>
      </c>
      <c r="J44" s="16" t="s">
        <v>31</v>
      </c>
      <c r="K44" s="14">
        <v>1.6E-2</v>
      </c>
      <c r="L44" s="16" t="s">
        <v>31</v>
      </c>
      <c r="M44" s="16" t="s">
        <v>31</v>
      </c>
      <c r="N44" s="16" t="s">
        <v>31</v>
      </c>
      <c r="O44" s="17">
        <v>44344</v>
      </c>
      <c r="P44" s="18" t="s">
        <v>32</v>
      </c>
      <c r="Q44" s="25"/>
      <c r="R44" s="48">
        <v>1.2800000000000001E-2</v>
      </c>
      <c r="S44" s="21">
        <v>44562</v>
      </c>
      <c r="T44" s="21" t="s">
        <v>34</v>
      </c>
      <c r="U44" s="18"/>
      <c r="V44" s="49">
        <v>37778</v>
      </c>
      <c r="W44" s="27"/>
      <c r="X44" s="27"/>
    </row>
    <row r="45" spans="1:24" ht="15" x14ac:dyDescent="0.25">
      <c r="A45" s="10">
        <v>42</v>
      </c>
      <c r="B45" s="11" t="s">
        <v>163</v>
      </c>
      <c r="C45" s="11" t="s">
        <v>164</v>
      </c>
      <c r="D45" s="11" t="s">
        <v>165</v>
      </c>
      <c r="E45" s="12" t="s">
        <v>153</v>
      </c>
      <c r="F45" s="13" t="s">
        <v>30</v>
      </c>
      <c r="G45" s="50">
        <v>2.5000000000000001E-2</v>
      </c>
      <c r="H45" s="14">
        <v>2.5000000000000001E-2</v>
      </c>
      <c r="I45" s="16">
        <v>2.5000000000000001E-2</v>
      </c>
      <c r="J45" s="16" t="s">
        <v>31</v>
      </c>
      <c r="K45" s="16">
        <v>2.1000000000000001E-2</v>
      </c>
      <c r="L45" s="16" t="s">
        <v>31</v>
      </c>
      <c r="M45" s="16" t="s">
        <v>31</v>
      </c>
      <c r="N45" s="16" t="s">
        <v>31</v>
      </c>
      <c r="O45" s="17">
        <v>44344</v>
      </c>
      <c r="P45" s="18" t="s">
        <v>32</v>
      </c>
      <c r="Q45" s="25"/>
      <c r="R45" s="48">
        <v>2.3199999999999998E-2</v>
      </c>
      <c r="S45" s="21">
        <v>44562</v>
      </c>
      <c r="T45" s="21" t="s">
        <v>34</v>
      </c>
      <c r="U45" s="18"/>
      <c r="V45" s="49">
        <v>38558</v>
      </c>
      <c r="W45" s="27"/>
      <c r="X45" s="27"/>
    </row>
    <row r="46" spans="1:24" ht="15" x14ac:dyDescent="0.25">
      <c r="A46" s="10">
        <v>43</v>
      </c>
      <c r="B46" s="11" t="s">
        <v>166</v>
      </c>
      <c r="C46" s="11" t="s">
        <v>167</v>
      </c>
      <c r="D46" s="11" t="s">
        <v>168</v>
      </c>
      <c r="E46" s="12" t="s">
        <v>169</v>
      </c>
      <c r="F46" s="13" t="s">
        <v>76</v>
      </c>
      <c r="G46" s="50">
        <v>0</v>
      </c>
      <c r="H46" s="14"/>
      <c r="I46" s="14"/>
      <c r="J46" s="16"/>
      <c r="K46" s="14"/>
      <c r="L46" s="14"/>
      <c r="M46" s="14"/>
      <c r="N46" s="14"/>
      <c r="O46" s="17">
        <v>44344</v>
      </c>
      <c r="P46" s="18" t="s">
        <v>32</v>
      </c>
      <c r="Q46" s="25"/>
      <c r="R46" s="48">
        <v>1.6999999999999999E-3</v>
      </c>
      <c r="S46" s="21">
        <v>44562</v>
      </c>
      <c r="T46" s="22" t="s">
        <v>34</v>
      </c>
      <c r="U46" s="21"/>
      <c r="V46" s="49">
        <v>43812</v>
      </c>
      <c r="W46" s="27"/>
      <c r="X46" s="27"/>
    </row>
    <row r="47" spans="1:24" ht="15" x14ac:dyDescent="0.25">
      <c r="A47" s="10">
        <v>44</v>
      </c>
      <c r="B47" s="11" t="s">
        <v>170</v>
      </c>
      <c r="C47" s="11" t="s">
        <v>171</v>
      </c>
      <c r="D47" s="11" t="s">
        <v>172</v>
      </c>
      <c r="E47" s="12" t="s">
        <v>169</v>
      </c>
      <c r="F47" s="13" t="s">
        <v>76</v>
      </c>
      <c r="G47" s="50">
        <v>2E-3</v>
      </c>
      <c r="H47" s="14"/>
      <c r="I47" s="14"/>
      <c r="J47" s="16"/>
      <c r="K47" s="14"/>
      <c r="L47" s="14"/>
      <c r="M47" s="14"/>
      <c r="N47" s="14"/>
      <c r="O47" s="17">
        <v>44344</v>
      </c>
      <c r="P47" s="18" t="s">
        <v>32</v>
      </c>
      <c r="Q47" s="25"/>
      <c r="R47" s="48">
        <v>2.8E-3</v>
      </c>
      <c r="S47" s="21">
        <v>44562</v>
      </c>
      <c r="T47" s="22" t="s">
        <v>34</v>
      </c>
      <c r="U47" s="21"/>
      <c r="V47" s="49">
        <v>43798</v>
      </c>
      <c r="W47" s="27"/>
      <c r="X47" s="27"/>
    </row>
    <row r="48" spans="1:24" ht="15" x14ac:dyDescent="0.25">
      <c r="A48" s="10">
        <v>45</v>
      </c>
      <c r="B48" s="11" t="s">
        <v>173</v>
      </c>
      <c r="C48" s="11" t="s">
        <v>174</v>
      </c>
      <c r="D48" s="11" t="s">
        <v>175</v>
      </c>
      <c r="E48" s="12" t="s">
        <v>169</v>
      </c>
      <c r="F48" s="13" t="s">
        <v>76</v>
      </c>
      <c r="G48" s="50">
        <v>2E-3</v>
      </c>
      <c r="H48" s="14"/>
      <c r="I48" s="14"/>
      <c r="J48" s="16"/>
      <c r="K48" s="14"/>
      <c r="L48" s="14"/>
      <c r="M48" s="14"/>
      <c r="N48" s="14"/>
      <c r="O48" s="17">
        <v>44344</v>
      </c>
      <c r="P48" s="18" t="s">
        <v>32</v>
      </c>
      <c r="Q48" s="25"/>
      <c r="R48" s="48">
        <v>4.7000000000000002E-3</v>
      </c>
      <c r="S48" s="21">
        <v>44562</v>
      </c>
      <c r="T48" s="22" t="s">
        <v>34</v>
      </c>
      <c r="U48" s="21"/>
      <c r="V48" s="49">
        <v>43798</v>
      </c>
      <c r="W48" s="27"/>
      <c r="X48" s="27"/>
    </row>
    <row r="49" spans="1:24" ht="15" x14ac:dyDescent="0.25">
      <c r="A49" s="10">
        <v>46</v>
      </c>
      <c r="B49" s="11" t="s">
        <v>176</v>
      </c>
      <c r="C49" s="11" t="s">
        <v>177</v>
      </c>
      <c r="D49" s="11" t="s">
        <v>178</v>
      </c>
      <c r="E49" s="12" t="s">
        <v>169</v>
      </c>
      <c r="F49" s="13" t="s">
        <v>76</v>
      </c>
      <c r="G49" s="50">
        <v>3.0000000000000001E-3</v>
      </c>
      <c r="H49" s="14"/>
      <c r="I49" s="14"/>
      <c r="J49" s="16"/>
      <c r="K49" s="14"/>
      <c r="L49" s="14"/>
      <c r="M49" s="14"/>
      <c r="N49" s="14"/>
      <c r="O49" s="17">
        <v>44344</v>
      </c>
      <c r="P49" s="18" t="s">
        <v>32</v>
      </c>
      <c r="Q49" s="25"/>
      <c r="R49" s="48">
        <v>4.7000000000000002E-3</v>
      </c>
      <c r="S49" s="21">
        <v>44562</v>
      </c>
      <c r="T49" s="22" t="s">
        <v>34</v>
      </c>
      <c r="U49" s="21"/>
      <c r="V49" s="49">
        <v>43798</v>
      </c>
      <c r="W49" s="27"/>
      <c r="X49" s="27"/>
    </row>
    <row r="50" spans="1:24" ht="15" x14ac:dyDescent="0.25">
      <c r="A50" s="10">
        <v>47</v>
      </c>
      <c r="B50" s="11" t="s">
        <v>179</v>
      </c>
      <c r="C50" s="11" t="s">
        <v>180</v>
      </c>
      <c r="D50" s="11" t="s">
        <v>181</v>
      </c>
      <c r="E50" s="12" t="s">
        <v>169</v>
      </c>
      <c r="F50" s="13" t="s">
        <v>76</v>
      </c>
      <c r="G50" s="50">
        <v>3.0000000000000001E-3</v>
      </c>
      <c r="H50" s="14"/>
      <c r="I50" s="14"/>
      <c r="J50" s="16"/>
      <c r="K50" s="14"/>
      <c r="L50" s="14"/>
      <c r="M50" s="14"/>
      <c r="N50" s="14"/>
      <c r="O50" s="17">
        <v>44344</v>
      </c>
      <c r="P50" s="18" t="s">
        <v>32</v>
      </c>
      <c r="Q50" s="25"/>
      <c r="R50" s="48">
        <v>4.5999999999999999E-3</v>
      </c>
      <c r="S50" s="21">
        <v>44562</v>
      </c>
      <c r="T50" s="22" t="s">
        <v>34</v>
      </c>
      <c r="U50" s="21"/>
      <c r="V50" s="49">
        <v>43798</v>
      </c>
      <c r="W50" s="27"/>
      <c r="X50" s="27"/>
    </row>
    <row r="51" spans="1:24" ht="15" x14ac:dyDescent="0.25">
      <c r="A51" s="10">
        <v>48</v>
      </c>
      <c r="B51" s="11" t="s">
        <v>182</v>
      </c>
      <c r="C51" s="11" t="s">
        <v>183</v>
      </c>
      <c r="D51" s="11" t="s">
        <v>184</v>
      </c>
      <c r="E51" s="12" t="s">
        <v>169</v>
      </c>
      <c r="F51" s="13" t="s">
        <v>76</v>
      </c>
      <c r="G51" s="50">
        <v>3.0000000000000001E-3</v>
      </c>
      <c r="H51" s="14"/>
      <c r="I51" s="14"/>
      <c r="J51" s="16"/>
      <c r="K51" s="14"/>
      <c r="L51" s="14"/>
      <c r="M51" s="14"/>
      <c r="N51" s="14"/>
      <c r="O51" s="17">
        <v>44344</v>
      </c>
      <c r="P51" s="18" t="s">
        <v>32</v>
      </c>
      <c r="Q51" s="25"/>
      <c r="R51" s="48">
        <v>4.4000000000000003E-3</v>
      </c>
      <c r="S51" s="21">
        <v>44562</v>
      </c>
      <c r="T51" s="22" t="s">
        <v>34</v>
      </c>
      <c r="U51" s="21"/>
      <c r="V51" s="49">
        <v>43798</v>
      </c>
      <c r="W51" s="27"/>
      <c r="X51" s="27"/>
    </row>
    <row r="52" spans="1:24" ht="15" x14ac:dyDescent="0.25">
      <c r="A52" s="10">
        <v>49</v>
      </c>
      <c r="B52" s="11" t="s">
        <v>185</v>
      </c>
      <c r="C52" s="11" t="s">
        <v>186</v>
      </c>
      <c r="D52" s="11" t="s">
        <v>187</v>
      </c>
      <c r="E52" s="12" t="s">
        <v>169</v>
      </c>
      <c r="F52" s="13" t="s">
        <v>76</v>
      </c>
      <c r="G52" s="50">
        <v>3.0000000000000001E-3</v>
      </c>
      <c r="H52" s="14"/>
      <c r="I52" s="14"/>
      <c r="J52" s="16"/>
      <c r="K52" s="14"/>
      <c r="L52" s="14"/>
      <c r="M52" s="14"/>
      <c r="N52" s="14"/>
      <c r="O52" s="17">
        <v>44344</v>
      </c>
      <c r="P52" s="18" t="s">
        <v>32</v>
      </c>
      <c r="Q52" s="25"/>
      <c r="R52" s="48">
        <v>3.8E-3</v>
      </c>
      <c r="S52" s="21">
        <v>44562</v>
      </c>
      <c r="T52" s="22" t="s">
        <v>34</v>
      </c>
      <c r="U52" s="21"/>
      <c r="V52" s="49">
        <v>43798</v>
      </c>
      <c r="W52" s="27"/>
      <c r="X52" s="27"/>
    </row>
    <row r="53" spans="1:24" ht="15" x14ac:dyDescent="0.25">
      <c r="A53" s="10">
        <v>50</v>
      </c>
      <c r="B53" s="11" t="s">
        <v>188</v>
      </c>
      <c r="C53" s="11" t="s">
        <v>189</v>
      </c>
      <c r="D53" s="11" t="s">
        <v>190</v>
      </c>
      <c r="E53" s="12" t="s">
        <v>169</v>
      </c>
      <c r="F53" s="13" t="s">
        <v>76</v>
      </c>
      <c r="G53" s="50">
        <v>2E-3</v>
      </c>
      <c r="H53" s="14"/>
      <c r="I53" s="14"/>
      <c r="J53" s="16"/>
      <c r="K53" s="14"/>
      <c r="L53" s="14"/>
      <c r="M53" s="14"/>
      <c r="N53" s="14"/>
      <c r="O53" s="17">
        <v>44344</v>
      </c>
      <c r="P53" s="18" t="s">
        <v>32</v>
      </c>
      <c r="Q53" s="25"/>
      <c r="R53" s="48">
        <v>3.8E-3</v>
      </c>
      <c r="S53" s="21">
        <v>44562</v>
      </c>
      <c r="T53" s="22" t="s">
        <v>34</v>
      </c>
      <c r="U53" s="21"/>
      <c r="V53" s="49">
        <v>43798</v>
      </c>
      <c r="W53" s="27"/>
      <c r="X53" s="27"/>
    </row>
    <row r="54" spans="1:24" ht="15" x14ac:dyDescent="0.25">
      <c r="A54" s="10">
        <v>51</v>
      </c>
      <c r="B54" s="11" t="s">
        <v>191</v>
      </c>
      <c r="C54" s="11" t="s">
        <v>192</v>
      </c>
      <c r="D54" s="11" t="s">
        <v>193</v>
      </c>
      <c r="E54" s="12" t="s">
        <v>169</v>
      </c>
      <c r="F54" s="13" t="s">
        <v>76</v>
      </c>
      <c r="G54" s="50">
        <v>0</v>
      </c>
      <c r="H54" s="14"/>
      <c r="I54" s="14"/>
      <c r="J54" s="16"/>
      <c r="K54" s="14"/>
      <c r="L54" s="14"/>
      <c r="M54" s="14"/>
      <c r="N54" s="14"/>
      <c r="O54" s="17">
        <v>44344</v>
      </c>
      <c r="P54" s="18" t="s">
        <v>32</v>
      </c>
      <c r="Q54" s="25"/>
      <c r="R54" s="48">
        <v>3.2000000000000002E-3</v>
      </c>
      <c r="S54" s="21">
        <v>44562</v>
      </c>
      <c r="T54" s="22" t="s">
        <v>34</v>
      </c>
      <c r="U54" s="21"/>
      <c r="V54" s="49">
        <v>43803</v>
      </c>
      <c r="W54" s="27"/>
      <c r="X54" s="27"/>
    </row>
    <row r="55" spans="1:24" ht="15" x14ac:dyDescent="0.25">
      <c r="A55" s="10">
        <v>52</v>
      </c>
      <c r="B55" s="1" t="s">
        <v>194</v>
      </c>
      <c r="C55" s="11" t="s">
        <v>195</v>
      </c>
      <c r="D55" s="11" t="s">
        <v>196</v>
      </c>
      <c r="E55" s="12" t="s">
        <v>169</v>
      </c>
      <c r="F55" s="13" t="s">
        <v>76</v>
      </c>
      <c r="G55" s="53" t="s">
        <v>31</v>
      </c>
      <c r="H55" s="29"/>
      <c r="I55" s="30"/>
      <c r="J55" s="16"/>
      <c r="K55" s="30"/>
      <c r="L55" s="30"/>
      <c r="M55" s="30"/>
      <c r="N55" s="30"/>
      <c r="O55" s="30"/>
      <c r="P55" s="18" t="s">
        <v>130</v>
      </c>
      <c r="Q55" s="31"/>
      <c r="R55" s="48">
        <v>3.2000000000000002E-3</v>
      </c>
      <c r="S55" s="21">
        <v>44562</v>
      </c>
      <c r="T55" s="21" t="s">
        <v>34</v>
      </c>
      <c r="U55" s="18" t="s">
        <v>126</v>
      </c>
      <c r="V55" s="49">
        <v>44292</v>
      </c>
      <c r="W55" s="27"/>
      <c r="X55" s="32"/>
    </row>
    <row r="57" spans="1:24" ht="14.25" customHeight="1" x14ac:dyDescent="0.2">
      <c r="D57" s="105" t="s">
        <v>212</v>
      </c>
      <c r="E57" s="105"/>
      <c r="F57" s="105"/>
      <c r="G57" s="105"/>
      <c r="H57" s="105"/>
      <c r="I57" s="105"/>
      <c r="J57" s="105"/>
      <c r="K57" s="105"/>
      <c r="L57" s="105"/>
      <c r="M57" s="105"/>
      <c r="N57" s="105"/>
      <c r="O57" s="105"/>
      <c r="P57" s="105"/>
      <c r="Q57" s="105"/>
      <c r="R57" s="105"/>
      <c r="S57" s="105"/>
      <c r="T57" s="105"/>
      <c r="U57" s="105"/>
      <c r="V57" s="105"/>
    </row>
    <row r="58" spans="1:24" ht="14.25" customHeight="1" x14ac:dyDescent="0.2">
      <c r="C58" s="33" t="s">
        <v>33</v>
      </c>
      <c r="D58" s="101" t="s">
        <v>213</v>
      </c>
      <c r="E58" s="101"/>
      <c r="F58" s="101"/>
      <c r="G58" s="101"/>
      <c r="H58" s="101"/>
      <c r="I58" s="101"/>
      <c r="J58" s="101"/>
      <c r="K58" s="101"/>
      <c r="L58" s="101"/>
      <c r="M58" s="101"/>
      <c r="N58" s="101"/>
      <c r="O58" s="101"/>
      <c r="P58" s="101"/>
      <c r="Q58" s="101"/>
      <c r="R58" s="101"/>
      <c r="S58" s="101"/>
      <c r="T58" s="101"/>
      <c r="U58" s="101"/>
      <c r="V58" s="101"/>
    </row>
    <row r="59" spans="1:24" ht="20.25" customHeight="1" x14ac:dyDescent="0.2">
      <c r="C59" s="33"/>
      <c r="D59" s="101" t="s">
        <v>295</v>
      </c>
      <c r="E59" s="101"/>
      <c r="F59" s="101"/>
      <c r="G59" s="101"/>
      <c r="H59" s="101"/>
      <c r="I59" s="101"/>
      <c r="J59" s="101"/>
      <c r="K59" s="101"/>
      <c r="L59" s="101"/>
      <c r="M59" s="101"/>
      <c r="N59" s="101"/>
      <c r="O59" s="101"/>
      <c r="P59" s="101"/>
      <c r="Q59" s="101"/>
      <c r="R59" s="101"/>
      <c r="S59" s="101"/>
      <c r="T59" s="101"/>
      <c r="U59" s="101"/>
      <c r="V59" s="101"/>
    </row>
    <row r="60" spans="1:24" x14ac:dyDescent="0.2">
      <c r="C60" s="33"/>
      <c r="D60" s="101" t="s">
        <v>282</v>
      </c>
      <c r="E60" s="101"/>
      <c r="F60" s="101"/>
      <c r="G60" s="101"/>
      <c r="H60" s="101"/>
      <c r="I60" s="101"/>
      <c r="J60" s="101"/>
      <c r="K60" s="101"/>
      <c r="L60" s="101"/>
      <c r="M60" s="101"/>
      <c r="N60" s="101"/>
      <c r="O60" s="101"/>
      <c r="P60" s="101"/>
      <c r="Q60" s="101"/>
      <c r="R60" s="101"/>
      <c r="S60" s="101"/>
      <c r="T60" s="101"/>
      <c r="U60" s="101"/>
      <c r="V60" s="101"/>
    </row>
    <row r="61" spans="1:24" ht="14.25" customHeight="1" x14ac:dyDescent="0.2">
      <c r="C61" s="33" t="s">
        <v>199</v>
      </c>
      <c r="D61" s="101" t="s">
        <v>200</v>
      </c>
      <c r="E61" s="101"/>
      <c r="F61" s="101"/>
      <c r="G61" s="101"/>
      <c r="H61" s="101"/>
      <c r="I61" s="101"/>
      <c r="J61" s="101"/>
      <c r="K61" s="101"/>
      <c r="L61" s="101"/>
      <c r="M61" s="101"/>
      <c r="N61" s="101"/>
      <c r="O61" s="101"/>
      <c r="P61" s="101"/>
      <c r="Q61" s="101"/>
      <c r="R61" s="101"/>
      <c r="S61" s="101"/>
      <c r="T61" s="101"/>
      <c r="U61" s="101"/>
      <c r="V61" s="101"/>
    </row>
    <row r="62" spans="1:24" ht="14.25" customHeight="1" x14ac:dyDescent="0.2">
      <c r="C62" s="33" t="s">
        <v>31</v>
      </c>
      <c r="D62" s="101" t="s">
        <v>281</v>
      </c>
      <c r="E62" s="101"/>
      <c r="F62" s="101"/>
      <c r="G62" s="101"/>
      <c r="H62" s="101"/>
      <c r="I62" s="101"/>
      <c r="J62" s="101"/>
      <c r="K62" s="101"/>
      <c r="L62" s="101"/>
      <c r="M62" s="101"/>
      <c r="N62" s="101"/>
      <c r="O62" s="101"/>
      <c r="P62" s="101"/>
      <c r="Q62" s="101"/>
      <c r="R62" s="101"/>
      <c r="S62" s="101"/>
      <c r="T62" s="101"/>
      <c r="U62" s="101"/>
      <c r="V62" s="101"/>
    </row>
    <row r="63" spans="1:24" ht="20.25" customHeight="1" x14ac:dyDescent="0.2">
      <c r="C63" s="33"/>
      <c r="D63" s="101" t="s">
        <v>294</v>
      </c>
      <c r="E63" s="101"/>
      <c r="F63" s="101"/>
      <c r="G63" s="101"/>
      <c r="H63" s="101"/>
      <c r="I63" s="101"/>
      <c r="J63" s="101"/>
      <c r="K63" s="101"/>
      <c r="L63" s="101"/>
      <c r="M63" s="101"/>
      <c r="N63" s="101"/>
      <c r="O63" s="101"/>
      <c r="P63" s="101"/>
      <c r="Q63" s="101"/>
      <c r="R63" s="101"/>
      <c r="S63" s="101"/>
      <c r="T63" s="101"/>
      <c r="U63" s="101"/>
      <c r="V63" s="101"/>
    </row>
    <row r="64" spans="1:24" ht="14.25" customHeight="1" x14ac:dyDescent="0.2">
      <c r="C64" s="33"/>
      <c r="D64" s="101" t="s">
        <v>296</v>
      </c>
      <c r="E64" s="101"/>
      <c r="F64" s="101"/>
      <c r="G64" s="101"/>
      <c r="H64" s="101"/>
      <c r="I64" s="101"/>
      <c r="J64" s="101"/>
      <c r="K64" s="101"/>
      <c r="L64" s="101"/>
      <c r="M64" s="101"/>
      <c r="N64" s="101"/>
      <c r="O64" s="101"/>
      <c r="P64" s="101"/>
      <c r="Q64" s="101"/>
      <c r="R64" s="101"/>
      <c r="S64" s="101"/>
      <c r="T64" s="101"/>
      <c r="U64" s="101"/>
      <c r="V64" s="101"/>
    </row>
    <row r="65" spans="3:22" ht="14.25" customHeight="1" x14ac:dyDescent="0.2">
      <c r="C65" s="33" t="s">
        <v>34</v>
      </c>
      <c r="D65" s="101" t="s">
        <v>291</v>
      </c>
      <c r="E65" s="101"/>
      <c r="F65" s="101"/>
      <c r="G65" s="101"/>
      <c r="H65" s="101"/>
      <c r="I65" s="101"/>
      <c r="J65" s="101"/>
      <c r="K65" s="101"/>
      <c r="L65" s="101"/>
      <c r="M65" s="101"/>
      <c r="N65" s="101"/>
      <c r="O65" s="101"/>
      <c r="P65" s="101"/>
      <c r="Q65" s="101"/>
      <c r="R65" s="101"/>
      <c r="S65" s="101"/>
      <c r="T65" s="101"/>
      <c r="U65" s="101"/>
      <c r="V65" s="101"/>
    </row>
    <row r="66" spans="3:22" ht="14.25" customHeight="1" x14ac:dyDescent="0.2">
      <c r="C66" s="33" t="s">
        <v>278</v>
      </c>
      <c r="D66" s="101" t="s">
        <v>279</v>
      </c>
      <c r="E66" s="101"/>
      <c r="F66" s="101"/>
      <c r="G66" s="101"/>
      <c r="H66" s="101"/>
      <c r="I66" s="101"/>
      <c r="J66" s="101"/>
      <c r="K66" s="101"/>
      <c r="L66" s="101"/>
      <c r="M66" s="101"/>
      <c r="N66" s="101"/>
      <c r="O66" s="101"/>
      <c r="P66" s="101"/>
      <c r="Q66" s="101"/>
      <c r="R66" s="101"/>
      <c r="S66" s="101"/>
      <c r="T66" s="101"/>
      <c r="U66" s="101"/>
      <c r="V66" s="101"/>
    </row>
    <row r="67" spans="3:22" ht="14.25" customHeight="1" x14ac:dyDescent="0.2">
      <c r="C67" s="33" t="s">
        <v>205</v>
      </c>
      <c r="D67" s="101" t="s">
        <v>206</v>
      </c>
      <c r="E67" s="101"/>
      <c r="F67" s="101"/>
      <c r="G67" s="101"/>
      <c r="H67" s="101"/>
      <c r="I67" s="101"/>
      <c r="J67" s="101"/>
      <c r="K67" s="101"/>
      <c r="L67" s="101"/>
      <c r="M67" s="101"/>
      <c r="N67" s="101"/>
      <c r="O67" s="101"/>
      <c r="P67" s="101"/>
      <c r="Q67" s="101"/>
      <c r="R67" s="101"/>
      <c r="S67" s="101"/>
      <c r="T67" s="101"/>
      <c r="U67" s="101"/>
      <c r="V67" s="101"/>
    </row>
  </sheetData>
  <mergeCells count="14">
    <mergeCell ref="D66:V66"/>
    <mergeCell ref="D67:V67"/>
    <mergeCell ref="D60:V60"/>
    <mergeCell ref="D61:V61"/>
    <mergeCell ref="D62:V62"/>
    <mergeCell ref="D63:V63"/>
    <mergeCell ref="D64:V64"/>
    <mergeCell ref="D65:V65"/>
    <mergeCell ref="D59:V59"/>
    <mergeCell ref="B1:C1"/>
    <mergeCell ref="E1:F1"/>
    <mergeCell ref="G1:K1"/>
    <mergeCell ref="D57:V57"/>
    <mergeCell ref="D58:V58"/>
  </mergeCells>
  <conditionalFormatting sqref="S4:S55">
    <cfRule type="cellIs" dxfId="6" priority="1" operator="notEqual">
      <formula>$S$1</formula>
    </cfRule>
  </conditionalFormatting>
  <pageMargins left="0.35433070866141736" right="0.23" top="0.48" bottom="0.3" header="0.31496062992125984" footer="0.12"/>
  <pageSetup paperSize="9" scale="38" fitToHeight="0" orientation="landscape" r:id="rId1"/>
  <headerFooter>
    <oddFooter>&amp;LFundusze Inwestycyjne Pekao&amp;R&amp;P |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E67"/>
  <sheetViews>
    <sheetView zoomScale="85" zoomScaleNormal="85" workbookViewId="0">
      <pane xSplit="4" ySplit="3" topLeftCell="E4" activePane="bottomRight" state="frozen"/>
      <selection activeCell="E4" sqref="E4"/>
      <selection pane="topRight" activeCell="E4" sqref="E4"/>
      <selection pane="bottomLeft" activeCell="E4" sqref="E4"/>
      <selection pane="bottomRight" activeCell="E4" sqref="E4"/>
    </sheetView>
  </sheetViews>
  <sheetFormatPr defaultColWidth="0" defaultRowHeight="14.25" x14ac:dyDescent="0.2"/>
  <cols>
    <col min="1" max="1" width="9.5703125" style="1" customWidth="1"/>
    <col min="2" max="2" width="15.5703125" style="1" customWidth="1"/>
    <col min="3" max="3" width="19.42578125" style="1" customWidth="1"/>
    <col min="4" max="4" width="58.85546875" style="1" customWidth="1"/>
    <col min="5" max="5" width="35.85546875" style="1" customWidth="1"/>
    <col min="6" max="6" width="14.140625" style="1" customWidth="1"/>
    <col min="7" max="8" width="11.140625" style="1" customWidth="1"/>
    <col min="9" max="10" width="14.140625" style="1" customWidth="1"/>
    <col min="11" max="15" width="12.28515625" style="1" customWidth="1"/>
    <col min="16" max="16" width="23.140625" style="1" customWidth="1"/>
    <col min="17" max="17" width="2" style="1" customWidth="1"/>
    <col min="18" max="19" width="12.28515625" style="1" customWidth="1"/>
    <col min="20" max="20" width="4" style="1" customWidth="1"/>
    <col min="21" max="21" width="23.28515625" style="1" customWidth="1"/>
    <col min="22" max="22" width="13" style="1" customWidth="1"/>
    <col min="23" max="23" width="9.140625" style="1" customWidth="1"/>
    <col min="24" max="24" width="2" style="1" customWidth="1"/>
    <col min="25" max="25" width="9.140625" style="1" customWidth="1"/>
    <col min="26" max="50" width="9.140625" style="1" hidden="1" customWidth="1"/>
    <col min="51" max="57" width="0" style="1" hidden="1" customWidth="1"/>
    <col min="58" max="16384" width="9.140625" style="1" hidden="1"/>
  </cols>
  <sheetData>
    <row r="1" spans="1:24" ht="54.75" customHeight="1" x14ac:dyDescent="0.2">
      <c r="B1" s="102"/>
      <c r="C1" s="102"/>
      <c r="D1" s="76"/>
      <c r="E1" s="111" t="s">
        <v>0</v>
      </c>
      <c r="F1" s="112"/>
      <c r="G1" s="104" t="s">
        <v>1</v>
      </c>
      <c r="H1" s="104"/>
      <c r="I1" s="104"/>
      <c r="J1" s="104"/>
      <c r="K1" s="104"/>
      <c r="L1" s="77"/>
      <c r="M1" s="77"/>
      <c r="N1" s="77"/>
      <c r="O1" s="84">
        <f>MAX(Tabela32356765[[#All],[Data publikacji]])</f>
        <v>44344</v>
      </c>
      <c r="P1" s="77"/>
      <c r="Q1" s="77"/>
      <c r="R1" s="83" t="s">
        <v>292</v>
      </c>
      <c r="S1" s="84">
        <f>MAX(Tabela32356765[[#All],[data KII]])</f>
        <v>44501</v>
      </c>
      <c r="T1" s="77"/>
      <c r="U1" s="77"/>
      <c r="V1" s="77"/>
    </row>
    <row r="2" spans="1:24" ht="8.25" customHeight="1" x14ac:dyDescent="0.2">
      <c r="B2" s="76"/>
      <c r="C2" s="76"/>
      <c r="D2" s="76"/>
      <c r="E2" s="76"/>
      <c r="F2" s="76"/>
      <c r="G2" s="77"/>
      <c r="H2" s="77"/>
      <c r="I2" s="77"/>
      <c r="J2" s="77"/>
      <c r="K2" s="77"/>
      <c r="L2" s="77"/>
      <c r="M2" s="77"/>
      <c r="N2" s="77"/>
      <c r="O2" s="77"/>
      <c r="P2" s="77"/>
      <c r="Q2" s="77"/>
      <c r="R2" s="77"/>
      <c r="S2" s="77"/>
      <c r="T2" s="77"/>
      <c r="U2" s="77"/>
      <c r="V2" s="77"/>
    </row>
    <row r="3" spans="1:24" s="9" customFormat="1" ht="64.5" customHeight="1" x14ac:dyDescent="0.25">
      <c r="A3" s="4" t="s">
        <v>2</v>
      </c>
      <c r="B3" s="5" t="s">
        <v>3</v>
      </c>
      <c r="C3" s="5" t="s">
        <v>4</v>
      </c>
      <c r="D3" s="5" t="s">
        <v>5</v>
      </c>
      <c r="E3" s="5" t="s">
        <v>6</v>
      </c>
      <c r="F3" s="6" t="s">
        <v>7</v>
      </c>
      <c r="G3" s="46" t="s">
        <v>8</v>
      </c>
      <c r="H3" s="7" t="s">
        <v>9</v>
      </c>
      <c r="I3" s="7" t="s">
        <v>10</v>
      </c>
      <c r="J3" s="7" t="s">
        <v>11</v>
      </c>
      <c r="K3" s="7" t="s">
        <v>12</v>
      </c>
      <c r="L3" s="7" t="s">
        <v>13</v>
      </c>
      <c r="M3" s="7" t="s">
        <v>14</v>
      </c>
      <c r="N3" s="7" t="s">
        <v>15</v>
      </c>
      <c r="O3" s="7" t="s">
        <v>16</v>
      </c>
      <c r="P3" s="7" t="s">
        <v>17</v>
      </c>
      <c r="Q3" s="7" t="s">
        <v>18</v>
      </c>
      <c r="R3" s="46" t="s">
        <v>19</v>
      </c>
      <c r="S3" s="7" t="s">
        <v>20</v>
      </c>
      <c r="T3" s="7" t="s">
        <v>21</v>
      </c>
      <c r="U3" s="7" t="s">
        <v>22</v>
      </c>
      <c r="V3" s="46" t="s">
        <v>23</v>
      </c>
      <c r="W3" s="8" t="s">
        <v>24</v>
      </c>
      <c r="X3" s="8" t="s">
        <v>25</v>
      </c>
    </row>
    <row r="4" spans="1:24" s="11" customFormat="1" ht="15" x14ac:dyDescent="0.25">
      <c r="A4" s="10">
        <v>1</v>
      </c>
      <c r="B4" s="11" t="s">
        <v>26</v>
      </c>
      <c r="C4" s="11" t="s">
        <v>27</v>
      </c>
      <c r="D4" s="11" t="s">
        <v>28</v>
      </c>
      <c r="E4" s="12" t="s">
        <v>29</v>
      </c>
      <c r="F4" s="13" t="s">
        <v>30</v>
      </c>
      <c r="G4" s="50">
        <v>1.7000000000000001E-2</v>
      </c>
      <c r="H4" s="14">
        <v>1.7000000000000001E-2</v>
      </c>
      <c r="I4" s="15">
        <v>1.7000000000000001E-2</v>
      </c>
      <c r="J4" s="16" t="s">
        <v>31</v>
      </c>
      <c r="K4" s="14">
        <v>1.7000000000000001E-2</v>
      </c>
      <c r="L4" s="16" t="s">
        <v>31</v>
      </c>
      <c r="M4" s="16" t="s">
        <v>31</v>
      </c>
      <c r="N4" s="16" t="s">
        <v>31</v>
      </c>
      <c r="O4" s="17">
        <v>44344</v>
      </c>
      <c r="P4" s="18" t="s">
        <v>32</v>
      </c>
      <c r="Q4" s="19" t="s">
        <v>33</v>
      </c>
      <c r="R4" s="47">
        <v>6.1999999999999998E-3</v>
      </c>
      <c r="S4" s="21">
        <v>44414</v>
      </c>
      <c r="T4" s="22" t="s">
        <v>34</v>
      </c>
      <c r="U4" s="18"/>
      <c r="V4" s="49">
        <v>40269</v>
      </c>
      <c r="W4" s="23"/>
      <c r="X4" s="23"/>
    </row>
    <row r="5" spans="1:24" s="11" customFormat="1" ht="15" x14ac:dyDescent="0.25">
      <c r="A5" s="10">
        <v>2</v>
      </c>
      <c r="B5" s="11" t="s">
        <v>35</v>
      </c>
      <c r="C5" s="11" t="s">
        <v>36</v>
      </c>
      <c r="D5" s="11" t="s">
        <v>37</v>
      </c>
      <c r="E5" s="12" t="s">
        <v>38</v>
      </c>
      <c r="F5" s="13" t="s">
        <v>30</v>
      </c>
      <c r="G5" s="50">
        <v>0.03</v>
      </c>
      <c r="H5" s="14">
        <v>3.1E-2</v>
      </c>
      <c r="I5" s="15">
        <v>3.1E-2</v>
      </c>
      <c r="J5" s="16" t="s">
        <v>31</v>
      </c>
      <c r="K5" s="14">
        <v>2.5000000000000001E-2</v>
      </c>
      <c r="L5" s="16" t="s">
        <v>31</v>
      </c>
      <c r="M5" s="16" t="s">
        <v>31</v>
      </c>
      <c r="N5" s="16" t="s">
        <v>31</v>
      </c>
      <c r="O5" s="17">
        <v>44344</v>
      </c>
      <c r="P5" s="18" t="s">
        <v>32</v>
      </c>
      <c r="Q5" s="25" t="s">
        <v>33</v>
      </c>
      <c r="R5" s="48">
        <v>2.4400000000000002E-2</v>
      </c>
      <c r="S5" s="21">
        <v>44501</v>
      </c>
      <c r="T5" s="22" t="s">
        <v>34</v>
      </c>
      <c r="U5" s="18"/>
      <c r="V5" s="49">
        <v>40535</v>
      </c>
      <c r="W5" s="23"/>
      <c r="X5" s="23"/>
    </row>
    <row r="6" spans="1:24" s="11" customFormat="1" ht="15" x14ac:dyDescent="0.25">
      <c r="A6" s="10">
        <v>3</v>
      </c>
      <c r="B6" s="11" t="s">
        <v>39</v>
      </c>
      <c r="C6" s="11" t="s">
        <v>40</v>
      </c>
      <c r="D6" s="11" t="s">
        <v>41</v>
      </c>
      <c r="E6" s="12" t="s">
        <v>38</v>
      </c>
      <c r="F6" s="13" t="s">
        <v>30</v>
      </c>
      <c r="G6" s="50">
        <v>3.1E-2</v>
      </c>
      <c r="H6" s="14">
        <v>3.2000000000000001E-2</v>
      </c>
      <c r="I6" s="14">
        <v>3.2000000000000001E-2</v>
      </c>
      <c r="J6" s="16" t="s">
        <v>31</v>
      </c>
      <c r="K6" s="14">
        <v>2.7E-2</v>
      </c>
      <c r="L6" s="16" t="s">
        <v>31</v>
      </c>
      <c r="M6" s="16" t="s">
        <v>31</v>
      </c>
      <c r="N6" s="16" t="s">
        <v>31</v>
      </c>
      <c r="O6" s="17">
        <v>44344</v>
      </c>
      <c r="P6" s="18" t="s">
        <v>32</v>
      </c>
      <c r="Q6" s="25"/>
      <c r="R6" s="48">
        <v>3.0200000000000001E-2</v>
      </c>
      <c r="S6" s="21">
        <v>44239</v>
      </c>
      <c r="T6" s="21"/>
      <c r="U6" s="18" t="s">
        <v>32</v>
      </c>
      <c r="V6" s="49">
        <v>35051</v>
      </c>
      <c r="W6" s="27"/>
      <c r="X6" s="27"/>
    </row>
    <row r="7" spans="1:24" s="11" customFormat="1" ht="15" x14ac:dyDescent="0.25">
      <c r="A7" s="10">
        <v>4</v>
      </c>
      <c r="B7" s="11" t="s">
        <v>42</v>
      </c>
      <c r="C7" s="11" t="s">
        <v>43</v>
      </c>
      <c r="D7" s="11" t="s">
        <v>44</v>
      </c>
      <c r="E7" s="12" t="s">
        <v>38</v>
      </c>
      <c r="F7" s="13" t="s">
        <v>30</v>
      </c>
      <c r="G7" s="50">
        <v>2.4E-2</v>
      </c>
      <c r="H7" s="14">
        <v>2.4E-2</v>
      </c>
      <c r="I7" s="15">
        <v>2.4E-2</v>
      </c>
      <c r="J7" s="16" t="s">
        <v>31</v>
      </c>
      <c r="K7" s="14">
        <v>1.9E-2</v>
      </c>
      <c r="L7" s="16" t="s">
        <v>31</v>
      </c>
      <c r="M7" s="16" t="s">
        <v>31</v>
      </c>
      <c r="N7" s="16" t="s">
        <v>31</v>
      </c>
      <c r="O7" s="17">
        <v>44344</v>
      </c>
      <c r="P7" s="18" t="s">
        <v>32</v>
      </c>
      <c r="Q7" s="25" t="s">
        <v>33</v>
      </c>
      <c r="R7" s="48">
        <v>2.2000000000000002E-2</v>
      </c>
      <c r="S7" s="21">
        <v>44239</v>
      </c>
      <c r="T7" s="21"/>
      <c r="U7" s="18" t="s">
        <v>32</v>
      </c>
      <c r="V7" s="49">
        <v>41082</v>
      </c>
      <c r="W7" s="23"/>
      <c r="X7" s="23"/>
    </row>
    <row r="8" spans="1:24" s="11" customFormat="1" ht="15" x14ac:dyDescent="0.25">
      <c r="A8" s="10">
        <v>5</v>
      </c>
      <c r="B8" s="11" t="s">
        <v>45</v>
      </c>
      <c r="C8" s="11" t="s">
        <v>46</v>
      </c>
      <c r="D8" s="11" t="s">
        <v>47</v>
      </c>
      <c r="E8" s="12" t="s">
        <v>38</v>
      </c>
      <c r="F8" s="13" t="s">
        <v>30</v>
      </c>
      <c r="G8" s="50">
        <v>0.03</v>
      </c>
      <c r="H8" s="14">
        <v>3.1E-2</v>
      </c>
      <c r="I8" s="15">
        <v>3.1E-2</v>
      </c>
      <c r="J8" s="16" t="s">
        <v>31</v>
      </c>
      <c r="K8" s="14">
        <v>2.7E-2</v>
      </c>
      <c r="L8" s="16" t="s">
        <v>31</v>
      </c>
      <c r="M8" s="16" t="s">
        <v>31</v>
      </c>
      <c r="N8" s="16" t="s">
        <v>31</v>
      </c>
      <c r="O8" s="17">
        <v>44344</v>
      </c>
      <c r="P8" s="18" t="s">
        <v>32</v>
      </c>
      <c r="Q8" s="25"/>
      <c r="R8" s="48">
        <v>3.0299999999999997E-2</v>
      </c>
      <c r="S8" s="21">
        <v>44239</v>
      </c>
      <c r="T8" s="21"/>
      <c r="U8" s="18" t="s">
        <v>32</v>
      </c>
      <c r="V8" s="49">
        <v>40928</v>
      </c>
      <c r="W8" s="23"/>
      <c r="X8" s="23"/>
    </row>
    <row r="9" spans="1:24" s="11" customFormat="1" ht="15" x14ac:dyDescent="0.25">
      <c r="A9" s="10">
        <v>6</v>
      </c>
      <c r="B9" s="11" t="s">
        <v>48</v>
      </c>
      <c r="C9" s="11" t="s">
        <v>49</v>
      </c>
      <c r="D9" s="11" t="s">
        <v>50</v>
      </c>
      <c r="E9" s="12" t="s">
        <v>38</v>
      </c>
      <c r="F9" s="13" t="s">
        <v>30</v>
      </c>
      <c r="G9" s="50">
        <v>1.2E-2</v>
      </c>
      <c r="H9" s="14">
        <v>1.2E-2</v>
      </c>
      <c r="I9" s="14">
        <v>1.2E-2</v>
      </c>
      <c r="J9" s="16" t="s">
        <v>31</v>
      </c>
      <c r="K9" s="14">
        <v>1.2E-2</v>
      </c>
      <c r="L9" s="16" t="s">
        <v>31</v>
      </c>
      <c r="M9" s="16" t="s">
        <v>31</v>
      </c>
      <c r="N9" s="16" t="s">
        <v>31</v>
      </c>
      <c r="O9" s="17">
        <v>44344</v>
      </c>
      <c r="P9" s="18" t="s">
        <v>32</v>
      </c>
      <c r="Q9" s="25"/>
      <c r="R9" s="48">
        <v>7.1999999999999998E-3</v>
      </c>
      <c r="S9" s="21">
        <v>44414</v>
      </c>
      <c r="T9" s="22" t="s">
        <v>34</v>
      </c>
      <c r="U9" s="18"/>
      <c r="V9" s="49">
        <v>37151</v>
      </c>
      <c r="W9" s="27"/>
      <c r="X9" s="27"/>
    </row>
    <row r="10" spans="1:24" s="11" customFormat="1" ht="15" x14ac:dyDescent="0.25">
      <c r="A10" s="10">
        <v>7</v>
      </c>
      <c r="B10" s="11" t="s">
        <v>51</v>
      </c>
      <c r="C10" s="11" t="s">
        <v>52</v>
      </c>
      <c r="D10" s="11" t="s">
        <v>53</v>
      </c>
      <c r="E10" s="12" t="s">
        <v>38</v>
      </c>
      <c r="F10" s="13" t="s">
        <v>30</v>
      </c>
      <c r="G10" s="50">
        <v>1.6E-2</v>
      </c>
      <c r="H10" s="14">
        <v>1.7000000000000001E-2</v>
      </c>
      <c r="I10" s="15">
        <v>1.7000000000000001E-2</v>
      </c>
      <c r="J10" s="16" t="s">
        <v>31</v>
      </c>
      <c r="K10" s="14">
        <v>1.2E-2</v>
      </c>
      <c r="L10" s="16" t="s">
        <v>31</v>
      </c>
      <c r="M10" s="16" t="s">
        <v>31</v>
      </c>
      <c r="N10" s="16" t="s">
        <v>31</v>
      </c>
      <c r="O10" s="17">
        <v>44344</v>
      </c>
      <c r="P10" s="18" t="s">
        <v>32</v>
      </c>
      <c r="Q10" s="25" t="s">
        <v>33</v>
      </c>
      <c r="R10" s="48">
        <v>4.3E-3</v>
      </c>
      <c r="S10" s="21">
        <v>44414</v>
      </c>
      <c r="T10" s="22" t="s">
        <v>34</v>
      </c>
      <c r="U10" s="18"/>
      <c r="V10" s="49">
        <v>41528</v>
      </c>
      <c r="W10" s="23"/>
      <c r="X10" s="23"/>
    </row>
    <row r="11" spans="1:24" s="11" customFormat="1" ht="15" x14ac:dyDescent="0.25">
      <c r="A11" s="10">
        <v>8</v>
      </c>
      <c r="B11" s="11" t="s">
        <v>54</v>
      </c>
      <c r="C11" s="11" t="s">
        <v>55</v>
      </c>
      <c r="D11" s="11" t="s">
        <v>56</v>
      </c>
      <c r="E11" s="12" t="s">
        <v>38</v>
      </c>
      <c r="F11" s="13" t="s">
        <v>30</v>
      </c>
      <c r="G11" s="50">
        <v>0.03</v>
      </c>
      <c r="H11" s="14">
        <v>3.1E-2</v>
      </c>
      <c r="I11" s="15">
        <v>3.1E-2</v>
      </c>
      <c r="J11" s="16" t="s">
        <v>31</v>
      </c>
      <c r="K11" s="14">
        <v>2.5999999999999999E-2</v>
      </c>
      <c r="L11" s="16" t="s">
        <v>31</v>
      </c>
      <c r="M11" s="16" t="s">
        <v>31</v>
      </c>
      <c r="N11" s="16" t="s">
        <v>31</v>
      </c>
      <c r="O11" s="17">
        <v>44344</v>
      </c>
      <c r="P11" s="18" t="s">
        <v>32</v>
      </c>
      <c r="Q11" s="25" t="s">
        <v>33</v>
      </c>
      <c r="R11" s="48">
        <v>3.0200000000000001E-2</v>
      </c>
      <c r="S11" s="21">
        <v>44239</v>
      </c>
      <c r="T11" s="21"/>
      <c r="U11" s="18" t="s">
        <v>32</v>
      </c>
      <c r="V11" s="49">
        <v>38558</v>
      </c>
      <c r="W11" s="27"/>
      <c r="X11" s="27"/>
    </row>
    <row r="12" spans="1:24" s="11" customFormat="1" ht="15" x14ac:dyDescent="0.25">
      <c r="A12" s="10">
        <v>9</v>
      </c>
      <c r="B12" s="11" t="s">
        <v>57</v>
      </c>
      <c r="C12" s="11" t="s">
        <v>58</v>
      </c>
      <c r="D12" s="11" t="s">
        <v>59</v>
      </c>
      <c r="E12" s="12" t="s">
        <v>38</v>
      </c>
      <c r="F12" s="13" t="s">
        <v>30</v>
      </c>
      <c r="G12" s="50">
        <v>1.7000000000000001E-2</v>
      </c>
      <c r="H12" s="14">
        <v>1.7999999999999999E-2</v>
      </c>
      <c r="I12" s="15">
        <v>1.7999999999999999E-2</v>
      </c>
      <c r="J12" s="16" t="s">
        <v>31</v>
      </c>
      <c r="K12" s="14">
        <v>1.2999999999999999E-2</v>
      </c>
      <c r="L12" s="16" t="s">
        <v>31</v>
      </c>
      <c r="M12" s="16" t="s">
        <v>31</v>
      </c>
      <c r="N12" s="16" t="s">
        <v>31</v>
      </c>
      <c r="O12" s="17">
        <v>44344</v>
      </c>
      <c r="P12" s="18" t="s">
        <v>32</v>
      </c>
      <c r="Q12" s="25" t="s">
        <v>33</v>
      </c>
      <c r="R12" s="48">
        <v>1.0200000000000001E-2</v>
      </c>
      <c r="S12" s="21">
        <v>44414</v>
      </c>
      <c r="T12" s="22" t="s">
        <v>34</v>
      </c>
      <c r="U12" s="18"/>
      <c r="V12" s="49">
        <v>41094</v>
      </c>
      <c r="W12" s="23"/>
      <c r="X12" s="23"/>
    </row>
    <row r="13" spans="1:24" s="11" customFormat="1" ht="15" x14ac:dyDescent="0.25">
      <c r="A13" s="10">
        <v>10</v>
      </c>
      <c r="B13" s="11" t="s">
        <v>60</v>
      </c>
      <c r="C13" s="11" t="s">
        <v>61</v>
      </c>
      <c r="D13" s="11" t="s">
        <v>62</v>
      </c>
      <c r="E13" s="12" t="s">
        <v>38</v>
      </c>
      <c r="F13" s="13" t="s">
        <v>30</v>
      </c>
      <c r="G13" s="50">
        <v>1.7000000000000001E-2</v>
      </c>
      <c r="H13" s="14">
        <v>1.7000000000000001E-2</v>
      </c>
      <c r="I13" s="14">
        <v>1.7000000000000001E-2</v>
      </c>
      <c r="J13" s="16" t="s">
        <v>31</v>
      </c>
      <c r="K13" s="14">
        <v>1.7000000000000001E-2</v>
      </c>
      <c r="L13" s="16" t="s">
        <v>31</v>
      </c>
      <c r="M13" s="16" t="s">
        <v>31</v>
      </c>
      <c r="N13" s="16" t="s">
        <v>31</v>
      </c>
      <c r="O13" s="17">
        <v>44344</v>
      </c>
      <c r="P13" s="18" t="s">
        <v>32</v>
      </c>
      <c r="Q13" s="25"/>
      <c r="R13" s="48">
        <v>1.0200000000000001E-2</v>
      </c>
      <c r="S13" s="21">
        <v>44414</v>
      </c>
      <c r="T13" s="22" t="s">
        <v>34</v>
      </c>
      <c r="U13" s="18"/>
      <c r="V13" s="49">
        <v>34863</v>
      </c>
      <c r="W13" s="27"/>
      <c r="X13" s="27"/>
    </row>
    <row r="14" spans="1:24" s="11" customFormat="1" ht="15" x14ac:dyDescent="0.25">
      <c r="A14" s="10">
        <v>11</v>
      </c>
      <c r="B14" s="11" t="s">
        <v>63</v>
      </c>
      <c r="C14" s="11" t="s">
        <v>64</v>
      </c>
      <c r="D14" s="11" t="s">
        <v>65</v>
      </c>
      <c r="E14" s="12" t="s">
        <v>38</v>
      </c>
      <c r="F14" s="13" t="s">
        <v>30</v>
      </c>
      <c r="G14" s="50">
        <v>2.5999999999999999E-2</v>
      </c>
      <c r="H14" s="14">
        <v>2.5999999999999999E-2</v>
      </c>
      <c r="I14" s="15">
        <v>2.5999999999999999E-2</v>
      </c>
      <c r="J14" s="16" t="s">
        <v>31</v>
      </c>
      <c r="K14" s="14">
        <v>2.4E-2</v>
      </c>
      <c r="L14" s="16" t="s">
        <v>31</v>
      </c>
      <c r="M14" s="16" t="s">
        <v>31</v>
      </c>
      <c r="N14" s="16" t="s">
        <v>31</v>
      </c>
      <c r="O14" s="17">
        <v>44344</v>
      </c>
      <c r="P14" s="18" t="s">
        <v>32</v>
      </c>
      <c r="Q14" s="25" t="s">
        <v>33</v>
      </c>
      <c r="R14" s="48">
        <v>2.52E-2</v>
      </c>
      <c r="S14" s="21">
        <v>44239</v>
      </c>
      <c r="T14" s="21"/>
      <c r="U14" s="18" t="s">
        <v>32</v>
      </c>
      <c r="V14" s="49">
        <v>35324</v>
      </c>
      <c r="W14" s="27"/>
      <c r="X14" s="27"/>
    </row>
    <row r="15" spans="1:24" s="11" customFormat="1" ht="15" x14ac:dyDescent="0.25">
      <c r="A15" s="10">
        <v>12</v>
      </c>
      <c r="B15" s="11" t="s">
        <v>66</v>
      </c>
      <c r="C15" s="11" t="s">
        <v>67</v>
      </c>
      <c r="D15" s="11" t="s">
        <v>68</v>
      </c>
      <c r="E15" s="12" t="s">
        <v>38</v>
      </c>
      <c r="F15" s="13" t="s">
        <v>30</v>
      </c>
      <c r="G15" s="50">
        <v>0.03</v>
      </c>
      <c r="H15" s="14">
        <v>0.03</v>
      </c>
      <c r="I15" s="14">
        <v>2.9000000000000001E-2</v>
      </c>
      <c r="J15" s="16" t="s">
        <v>31</v>
      </c>
      <c r="K15" s="14">
        <v>2.5999999999999999E-2</v>
      </c>
      <c r="L15" s="16" t="s">
        <v>31</v>
      </c>
      <c r="M15" s="16" t="s">
        <v>31</v>
      </c>
      <c r="N15" s="16" t="s">
        <v>31</v>
      </c>
      <c r="O15" s="17">
        <v>44344</v>
      </c>
      <c r="P15" s="18" t="s">
        <v>32</v>
      </c>
      <c r="Q15" s="25"/>
      <c r="R15" s="48">
        <v>2.92E-2</v>
      </c>
      <c r="S15" s="21">
        <v>44239</v>
      </c>
      <c r="T15" s="21"/>
      <c r="U15" s="18" t="s">
        <v>32</v>
      </c>
      <c r="V15" s="49">
        <v>33813</v>
      </c>
      <c r="W15" s="27"/>
      <c r="X15" s="27"/>
    </row>
    <row r="16" spans="1:24" ht="15" x14ac:dyDescent="0.25">
      <c r="A16" s="10">
        <v>13</v>
      </c>
      <c r="B16" s="11" t="s">
        <v>69</v>
      </c>
      <c r="C16" s="11" t="s">
        <v>70</v>
      </c>
      <c r="D16" s="11" t="s">
        <v>71</v>
      </c>
      <c r="E16" s="12" t="s">
        <v>38</v>
      </c>
      <c r="F16" s="13" t="s">
        <v>30</v>
      </c>
      <c r="G16" s="50">
        <v>3.4000000000000002E-2</v>
      </c>
      <c r="H16" s="14">
        <v>3.5000000000000003E-2</v>
      </c>
      <c r="I16" s="15">
        <v>3.5000000000000003E-2</v>
      </c>
      <c r="J16" s="16" t="s">
        <v>31</v>
      </c>
      <c r="K16" s="16" t="s">
        <v>31</v>
      </c>
      <c r="L16" s="16" t="s">
        <v>31</v>
      </c>
      <c r="M16" s="16" t="s">
        <v>31</v>
      </c>
      <c r="N16" s="16" t="s">
        <v>31</v>
      </c>
      <c r="O16" s="17">
        <v>44344</v>
      </c>
      <c r="P16" s="18" t="s">
        <v>32</v>
      </c>
      <c r="Q16" s="25" t="s">
        <v>33</v>
      </c>
      <c r="R16" s="48">
        <v>3.2100000000000004E-2</v>
      </c>
      <c r="S16" s="21">
        <v>44239</v>
      </c>
      <c r="T16" s="21"/>
      <c r="U16" s="18" t="s">
        <v>32</v>
      </c>
      <c r="V16" s="49">
        <v>43620</v>
      </c>
      <c r="W16" s="27"/>
      <c r="X16" s="27"/>
    </row>
    <row r="17" spans="1:24" s="11" customFormat="1" ht="15" x14ac:dyDescent="0.25">
      <c r="A17" s="10">
        <v>14</v>
      </c>
      <c r="B17" s="11" t="s">
        <v>72</v>
      </c>
      <c r="C17" s="11" t="s">
        <v>73</v>
      </c>
      <c r="D17" s="11" t="s">
        <v>74</v>
      </c>
      <c r="E17" s="12" t="s">
        <v>75</v>
      </c>
      <c r="F17" s="13" t="s">
        <v>76</v>
      </c>
      <c r="G17" s="50">
        <v>3.1E-2</v>
      </c>
      <c r="H17" s="14">
        <v>3.1E-2</v>
      </c>
      <c r="I17" s="16" t="s">
        <v>31</v>
      </c>
      <c r="J17" s="16" t="s">
        <v>31</v>
      </c>
      <c r="K17" s="16" t="s">
        <v>31</v>
      </c>
      <c r="L17" s="16" t="s">
        <v>31</v>
      </c>
      <c r="M17" s="16" t="s">
        <v>31</v>
      </c>
      <c r="N17" s="16" t="s">
        <v>31</v>
      </c>
      <c r="O17" s="17">
        <v>44344</v>
      </c>
      <c r="P17" s="18" t="s">
        <v>32</v>
      </c>
      <c r="Q17" s="25"/>
      <c r="R17" s="48">
        <v>3.9199999999999999E-2</v>
      </c>
      <c r="S17" s="21">
        <v>44239</v>
      </c>
      <c r="T17" s="21"/>
      <c r="U17" s="18" t="s">
        <v>32</v>
      </c>
      <c r="V17" s="49">
        <v>39182</v>
      </c>
      <c r="W17" s="27"/>
      <c r="X17" s="27"/>
    </row>
    <row r="18" spans="1:24" s="11" customFormat="1" ht="15" x14ac:dyDescent="0.25">
      <c r="A18" s="10">
        <v>15</v>
      </c>
      <c r="B18" s="11" t="s">
        <v>77</v>
      </c>
      <c r="C18" s="11" t="s">
        <v>78</v>
      </c>
      <c r="D18" s="11" t="s">
        <v>79</v>
      </c>
      <c r="E18" s="12" t="s">
        <v>75</v>
      </c>
      <c r="F18" s="13" t="s">
        <v>76</v>
      </c>
      <c r="G18" s="50">
        <v>3.1E-2</v>
      </c>
      <c r="H18" s="14">
        <v>3.1E-2</v>
      </c>
      <c r="I18" s="16" t="s">
        <v>31</v>
      </c>
      <c r="J18" s="16" t="s">
        <v>31</v>
      </c>
      <c r="K18" s="16" t="s">
        <v>31</v>
      </c>
      <c r="L18" s="16" t="s">
        <v>31</v>
      </c>
      <c r="M18" s="16" t="s">
        <v>31</v>
      </c>
      <c r="N18" s="16" t="s">
        <v>31</v>
      </c>
      <c r="O18" s="17">
        <v>44344</v>
      </c>
      <c r="P18" s="18" t="s">
        <v>32</v>
      </c>
      <c r="Q18" s="25"/>
      <c r="R18" s="48">
        <v>3.9399999999999998E-2</v>
      </c>
      <c r="S18" s="21">
        <v>44298</v>
      </c>
      <c r="T18" s="21"/>
      <c r="U18" s="18" t="s">
        <v>32</v>
      </c>
      <c r="V18" s="49">
        <v>39238</v>
      </c>
      <c r="W18" s="27"/>
      <c r="X18" s="27"/>
    </row>
    <row r="19" spans="1:24" s="11" customFormat="1" ht="15" x14ac:dyDescent="0.25">
      <c r="A19" s="10">
        <v>16</v>
      </c>
      <c r="B19" s="11" t="s">
        <v>80</v>
      </c>
      <c r="C19" s="11" t="s">
        <v>81</v>
      </c>
      <c r="D19" s="11" t="s">
        <v>82</v>
      </c>
      <c r="E19" s="12" t="s">
        <v>75</v>
      </c>
      <c r="F19" s="13" t="s">
        <v>76</v>
      </c>
      <c r="G19" s="50">
        <v>0.03</v>
      </c>
      <c r="H19" s="14">
        <v>0.03</v>
      </c>
      <c r="I19" s="16" t="s">
        <v>31</v>
      </c>
      <c r="J19" s="16" t="s">
        <v>31</v>
      </c>
      <c r="K19" s="16" t="s">
        <v>31</v>
      </c>
      <c r="L19" s="16" t="s">
        <v>31</v>
      </c>
      <c r="M19" s="16" t="s">
        <v>31</v>
      </c>
      <c r="N19" s="16" t="s">
        <v>31</v>
      </c>
      <c r="O19" s="17">
        <v>44344</v>
      </c>
      <c r="P19" s="18" t="s">
        <v>32</v>
      </c>
      <c r="Q19" s="25"/>
      <c r="R19" s="48">
        <v>3.9100000000000003E-2</v>
      </c>
      <c r="S19" s="21">
        <v>44239</v>
      </c>
      <c r="T19" s="21"/>
      <c r="U19" s="18" t="s">
        <v>32</v>
      </c>
      <c r="V19" s="49">
        <v>39143</v>
      </c>
      <c r="W19" s="27"/>
      <c r="X19" s="27"/>
    </row>
    <row r="20" spans="1:24" ht="15" x14ac:dyDescent="0.25">
      <c r="A20" s="10">
        <v>17</v>
      </c>
      <c r="B20" s="11" t="s">
        <v>83</v>
      </c>
      <c r="C20" s="11" t="s">
        <v>84</v>
      </c>
      <c r="D20" s="11" t="s">
        <v>276</v>
      </c>
      <c r="E20" s="12" t="s">
        <v>75</v>
      </c>
      <c r="F20" s="13" t="s">
        <v>76</v>
      </c>
      <c r="G20" s="50">
        <v>1.6E-2</v>
      </c>
      <c r="H20" s="14">
        <v>1.6E-2</v>
      </c>
      <c r="I20" s="16" t="s">
        <v>31</v>
      </c>
      <c r="J20" s="16" t="s">
        <v>31</v>
      </c>
      <c r="K20" s="16" t="s">
        <v>31</v>
      </c>
      <c r="L20" s="16" t="s">
        <v>31</v>
      </c>
      <c r="M20" s="16" t="s">
        <v>31</v>
      </c>
      <c r="N20" s="16" t="s">
        <v>31</v>
      </c>
      <c r="O20" s="17">
        <v>44344</v>
      </c>
      <c r="P20" s="18" t="s">
        <v>32</v>
      </c>
      <c r="Q20" s="25"/>
      <c r="R20" s="48">
        <v>2.1100000000000001E-2</v>
      </c>
      <c r="S20" s="21">
        <v>44239</v>
      </c>
      <c r="T20" s="21"/>
      <c r="U20" s="18" t="s">
        <v>32</v>
      </c>
      <c r="V20" s="49">
        <v>42170</v>
      </c>
      <c r="W20" s="23"/>
      <c r="X20" s="23"/>
    </row>
    <row r="21" spans="1:24" ht="15" x14ac:dyDescent="0.25">
      <c r="A21" s="10">
        <v>18</v>
      </c>
      <c r="B21" s="11" t="s">
        <v>86</v>
      </c>
      <c r="C21" s="11" t="s">
        <v>87</v>
      </c>
      <c r="D21" s="11" t="s">
        <v>275</v>
      </c>
      <c r="E21" s="12" t="s">
        <v>75</v>
      </c>
      <c r="F21" s="13" t="s">
        <v>76</v>
      </c>
      <c r="G21" s="50">
        <v>2.5999999999999999E-2</v>
      </c>
      <c r="H21" s="14">
        <v>2.5999999999999999E-2</v>
      </c>
      <c r="I21" s="16" t="s">
        <v>31</v>
      </c>
      <c r="J21" s="16" t="s">
        <v>31</v>
      </c>
      <c r="K21" s="16" t="s">
        <v>31</v>
      </c>
      <c r="L21" s="16" t="s">
        <v>31</v>
      </c>
      <c r="M21" s="16" t="s">
        <v>31</v>
      </c>
      <c r="N21" s="16" t="s">
        <v>31</v>
      </c>
      <c r="O21" s="17">
        <v>44344</v>
      </c>
      <c r="P21" s="18" t="s">
        <v>32</v>
      </c>
      <c r="Q21" s="25"/>
      <c r="R21" s="48">
        <v>3.2899999999999999E-2</v>
      </c>
      <c r="S21" s="21">
        <v>44239</v>
      </c>
      <c r="T21" s="21"/>
      <c r="U21" s="18" t="s">
        <v>32</v>
      </c>
      <c r="V21" s="49">
        <v>42046</v>
      </c>
      <c r="W21" s="23"/>
      <c r="X21" s="23"/>
    </row>
    <row r="22" spans="1:24" ht="15" x14ac:dyDescent="0.25">
      <c r="A22" s="10">
        <v>19</v>
      </c>
      <c r="B22" s="11" t="s">
        <v>89</v>
      </c>
      <c r="C22" s="11" t="s">
        <v>90</v>
      </c>
      <c r="D22" s="11" t="s">
        <v>91</v>
      </c>
      <c r="E22" s="12" t="s">
        <v>75</v>
      </c>
      <c r="F22" s="13" t="s">
        <v>76</v>
      </c>
      <c r="G22" s="50">
        <v>2.1999999999999999E-2</v>
      </c>
      <c r="H22" s="14">
        <v>2.1999999999999999E-2</v>
      </c>
      <c r="I22" s="16" t="s">
        <v>31</v>
      </c>
      <c r="J22" s="16" t="s">
        <v>31</v>
      </c>
      <c r="K22" s="16" t="s">
        <v>31</v>
      </c>
      <c r="L22" s="16" t="s">
        <v>31</v>
      </c>
      <c r="M22" s="16" t="s">
        <v>31</v>
      </c>
      <c r="N22" s="16" t="s">
        <v>31</v>
      </c>
      <c r="O22" s="17">
        <v>44344</v>
      </c>
      <c r="P22" s="18" t="s">
        <v>32</v>
      </c>
      <c r="Q22" s="25"/>
      <c r="R22" s="48">
        <v>2.2400000000000003E-2</v>
      </c>
      <c r="S22" s="21">
        <v>44239</v>
      </c>
      <c r="T22" s="21"/>
      <c r="U22" s="18" t="s">
        <v>32</v>
      </c>
      <c r="V22" s="49">
        <v>43166</v>
      </c>
      <c r="W22" s="23"/>
      <c r="X22" s="23"/>
    </row>
    <row r="23" spans="1:24" ht="15" x14ac:dyDescent="0.25">
      <c r="A23" s="10">
        <v>20</v>
      </c>
      <c r="B23" s="11" t="s">
        <v>92</v>
      </c>
      <c r="C23" s="11" t="s">
        <v>93</v>
      </c>
      <c r="D23" s="11" t="s">
        <v>94</v>
      </c>
      <c r="E23" s="12" t="s">
        <v>75</v>
      </c>
      <c r="F23" s="13" t="s">
        <v>76</v>
      </c>
      <c r="G23" s="50">
        <v>2.5999999999999999E-2</v>
      </c>
      <c r="H23" s="14">
        <v>2.5999999999999999E-2</v>
      </c>
      <c r="I23" s="16" t="s">
        <v>31</v>
      </c>
      <c r="J23" s="16" t="s">
        <v>31</v>
      </c>
      <c r="K23" s="16" t="s">
        <v>31</v>
      </c>
      <c r="L23" s="16" t="s">
        <v>31</v>
      </c>
      <c r="M23" s="16" t="s">
        <v>31</v>
      </c>
      <c r="N23" s="16" t="s">
        <v>31</v>
      </c>
      <c r="O23" s="17">
        <v>44344</v>
      </c>
      <c r="P23" s="18" t="s">
        <v>32</v>
      </c>
      <c r="Q23" s="25"/>
      <c r="R23" s="48">
        <v>3.2199999999999999E-2</v>
      </c>
      <c r="S23" s="21">
        <v>44239</v>
      </c>
      <c r="T23" s="21"/>
      <c r="U23" s="18" t="s">
        <v>32</v>
      </c>
      <c r="V23" s="49">
        <v>38901</v>
      </c>
      <c r="W23" s="27"/>
      <c r="X23" s="27"/>
    </row>
    <row r="24" spans="1:24" ht="15" x14ac:dyDescent="0.25">
      <c r="A24" s="10">
        <v>21</v>
      </c>
      <c r="B24" s="11" t="s">
        <v>95</v>
      </c>
      <c r="C24" s="11" t="s">
        <v>96</v>
      </c>
      <c r="D24" s="11" t="s">
        <v>97</v>
      </c>
      <c r="E24" s="12" t="s">
        <v>75</v>
      </c>
      <c r="F24" s="13" t="s">
        <v>76</v>
      </c>
      <c r="G24" s="50">
        <v>2.5000000000000001E-2</v>
      </c>
      <c r="H24" s="14">
        <v>2.5000000000000001E-2</v>
      </c>
      <c r="I24" s="16" t="s">
        <v>31</v>
      </c>
      <c r="J24" s="16" t="s">
        <v>31</v>
      </c>
      <c r="K24" s="16" t="s">
        <v>31</v>
      </c>
      <c r="L24" s="16" t="s">
        <v>31</v>
      </c>
      <c r="M24" s="16" t="s">
        <v>31</v>
      </c>
      <c r="N24" s="16" t="s">
        <v>31</v>
      </c>
      <c r="O24" s="17">
        <v>44344</v>
      </c>
      <c r="P24" s="18" t="s">
        <v>32</v>
      </c>
      <c r="Q24" s="25"/>
      <c r="R24" s="48">
        <v>3.2199999999999999E-2</v>
      </c>
      <c r="S24" s="21">
        <v>44239</v>
      </c>
      <c r="T24" s="21"/>
      <c r="U24" s="18" t="s">
        <v>32</v>
      </c>
      <c r="V24" s="49">
        <v>38842</v>
      </c>
      <c r="W24" s="27"/>
      <c r="X24" s="27"/>
    </row>
    <row r="25" spans="1:24" ht="15" x14ac:dyDescent="0.25">
      <c r="A25" s="10">
        <v>22</v>
      </c>
      <c r="B25" s="11" t="s">
        <v>98</v>
      </c>
      <c r="C25" s="11" t="s">
        <v>99</v>
      </c>
      <c r="D25" s="11" t="s">
        <v>100</v>
      </c>
      <c r="E25" s="12" t="s">
        <v>75</v>
      </c>
      <c r="F25" s="13" t="s">
        <v>76</v>
      </c>
      <c r="G25" s="50">
        <v>1.7000000000000001E-2</v>
      </c>
      <c r="H25" s="14">
        <v>1.7000000000000001E-2</v>
      </c>
      <c r="I25" s="16" t="s">
        <v>31</v>
      </c>
      <c r="J25" s="16" t="s">
        <v>31</v>
      </c>
      <c r="K25" s="16" t="s">
        <v>31</v>
      </c>
      <c r="L25" s="16" t="s">
        <v>31</v>
      </c>
      <c r="M25" s="16" t="s">
        <v>31</v>
      </c>
      <c r="N25" s="16" t="s">
        <v>31</v>
      </c>
      <c r="O25" s="17">
        <v>44344</v>
      </c>
      <c r="P25" s="18" t="s">
        <v>32</v>
      </c>
      <c r="Q25" s="25"/>
      <c r="R25" s="48">
        <v>2.0400000000000001E-2</v>
      </c>
      <c r="S25" s="21">
        <v>44239</v>
      </c>
      <c r="T25" s="21"/>
      <c r="U25" s="18" t="s">
        <v>32</v>
      </c>
      <c r="V25" s="49">
        <v>42501</v>
      </c>
      <c r="W25" s="23"/>
      <c r="X25" s="23"/>
    </row>
    <row r="26" spans="1:24" ht="15" x14ac:dyDescent="0.25">
      <c r="A26" s="10">
        <v>23</v>
      </c>
      <c r="B26" s="11" t="s">
        <v>101</v>
      </c>
      <c r="C26" s="11" t="s">
        <v>102</v>
      </c>
      <c r="D26" s="11" t="s">
        <v>103</v>
      </c>
      <c r="E26" s="12" t="s">
        <v>75</v>
      </c>
      <c r="F26" s="13" t="s">
        <v>76</v>
      </c>
      <c r="G26" s="50">
        <v>0.02</v>
      </c>
      <c r="H26" s="14">
        <v>0.02</v>
      </c>
      <c r="I26" s="16" t="s">
        <v>31</v>
      </c>
      <c r="J26" s="16" t="s">
        <v>31</v>
      </c>
      <c r="K26" s="16" t="s">
        <v>31</v>
      </c>
      <c r="L26" s="16" t="s">
        <v>31</v>
      </c>
      <c r="M26" s="16" t="s">
        <v>31</v>
      </c>
      <c r="N26" s="16" t="s">
        <v>31</v>
      </c>
      <c r="O26" s="17">
        <v>44344</v>
      </c>
      <c r="P26" s="18" t="s">
        <v>32</v>
      </c>
      <c r="Q26" s="25"/>
      <c r="R26" s="48">
        <v>2.53E-2</v>
      </c>
      <c r="S26" s="21">
        <v>44239</v>
      </c>
      <c r="T26" s="21"/>
      <c r="U26" s="18" t="s">
        <v>32</v>
      </c>
      <c r="V26" s="49">
        <v>41829</v>
      </c>
      <c r="W26" s="23"/>
      <c r="X26" s="23"/>
    </row>
    <row r="27" spans="1:24" ht="15" x14ac:dyDescent="0.25">
      <c r="A27" s="10">
        <v>24</v>
      </c>
      <c r="B27" s="11" t="s">
        <v>104</v>
      </c>
      <c r="C27" s="11" t="s">
        <v>105</v>
      </c>
      <c r="D27" s="11" t="s">
        <v>106</v>
      </c>
      <c r="E27" s="12" t="s">
        <v>75</v>
      </c>
      <c r="F27" s="13" t="s">
        <v>76</v>
      </c>
      <c r="G27" s="50">
        <v>0.02</v>
      </c>
      <c r="H27" s="14">
        <v>0.02</v>
      </c>
      <c r="I27" s="16" t="s">
        <v>31</v>
      </c>
      <c r="J27" s="16" t="s">
        <v>31</v>
      </c>
      <c r="K27" s="16" t="s">
        <v>31</v>
      </c>
      <c r="L27" s="16" t="s">
        <v>31</v>
      </c>
      <c r="M27" s="16" t="s">
        <v>31</v>
      </c>
      <c r="N27" s="16" t="s">
        <v>31</v>
      </c>
      <c r="O27" s="17">
        <v>44344</v>
      </c>
      <c r="P27" s="18" t="s">
        <v>32</v>
      </c>
      <c r="Q27" s="25"/>
      <c r="R27" s="48">
        <v>2.5700000000000001E-2</v>
      </c>
      <c r="S27" s="21">
        <v>44239</v>
      </c>
      <c r="T27" s="21"/>
      <c r="U27" s="18" t="s">
        <v>32</v>
      </c>
      <c r="V27" s="49">
        <v>39378</v>
      </c>
      <c r="W27" s="23"/>
      <c r="X27" s="23"/>
    </row>
    <row r="28" spans="1:24" ht="15" x14ac:dyDescent="0.25">
      <c r="A28" s="10">
        <v>25</v>
      </c>
      <c r="B28" s="11" t="s">
        <v>107</v>
      </c>
      <c r="C28" s="11" t="s">
        <v>108</v>
      </c>
      <c r="D28" s="11" t="s">
        <v>109</v>
      </c>
      <c r="E28" s="12" t="s">
        <v>75</v>
      </c>
      <c r="F28" s="13" t="s">
        <v>76</v>
      </c>
      <c r="G28" s="50">
        <v>0.01</v>
      </c>
      <c r="H28" s="14">
        <v>0.01</v>
      </c>
      <c r="I28" s="16" t="s">
        <v>31</v>
      </c>
      <c r="J28" s="16" t="s">
        <v>31</v>
      </c>
      <c r="K28" s="16" t="s">
        <v>31</v>
      </c>
      <c r="L28" s="16" t="s">
        <v>31</v>
      </c>
      <c r="M28" s="16" t="s">
        <v>31</v>
      </c>
      <c r="N28" s="16" t="s">
        <v>31</v>
      </c>
      <c r="O28" s="17">
        <v>44344</v>
      </c>
      <c r="P28" s="18" t="s">
        <v>32</v>
      </c>
      <c r="Q28" s="25"/>
      <c r="R28" s="48">
        <v>4.7000000000000002E-3</v>
      </c>
      <c r="S28" s="21">
        <v>44414</v>
      </c>
      <c r="T28" s="22" t="s">
        <v>34</v>
      </c>
      <c r="U28" s="18"/>
      <c r="V28" s="49">
        <v>40164</v>
      </c>
      <c r="W28" s="23"/>
      <c r="X28" s="23"/>
    </row>
    <row r="29" spans="1:24" ht="15" x14ac:dyDescent="0.25">
      <c r="A29" s="10">
        <v>26</v>
      </c>
      <c r="B29" s="11" t="s">
        <v>110</v>
      </c>
      <c r="C29" s="11" t="s">
        <v>111</v>
      </c>
      <c r="D29" s="11" t="s">
        <v>112</v>
      </c>
      <c r="E29" s="12" t="s">
        <v>75</v>
      </c>
      <c r="F29" s="13" t="s">
        <v>76</v>
      </c>
      <c r="G29" s="50">
        <v>2.3E-2</v>
      </c>
      <c r="H29" s="14">
        <v>2.3E-2</v>
      </c>
      <c r="I29" s="16" t="s">
        <v>31</v>
      </c>
      <c r="J29" s="16" t="s">
        <v>31</v>
      </c>
      <c r="K29" s="16" t="s">
        <v>31</v>
      </c>
      <c r="L29" s="16" t="s">
        <v>31</v>
      </c>
      <c r="M29" s="16" t="s">
        <v>31</v>
      </c>
      <c r="N29" s="16" t="s">
        <v>31</v>
      </c>
      <c r="O29" s="17">
        <v>44344</v>
      </c>
      <c r="P29" s="18" t="s">
        <v>32</v>
      </c>
      <c r="Q29" s="25"/>
      <c r="R29" s="48">
        <v>2.7200000000000002E-2</v>
      </c>
      <c r="S29" s="21">
        <v>44239</v>
      </c>
      <c r="T29" s="21"/>
      <c r="U29" s="18" t="s">
        <v>32</v>
      </c>
      <c r="V29" s="49">
        <v>39644</v>
      </c>
      <c r="W29" s="23"/>
      <c r="X29" s="23"/>
    </row>
    <row r="30" spans="1:24" ht="15" x14ac:dyDescent="0.25">
      <c r="A30" s="10">
        <v>27</v>
      </c>
      <c r="B30" s="11" t="s">
        <v>113</v>
      </c>
      <c r="C30" s="11" t="s">
        <v>114</v>
      </c>
      <c r="D30" s="11" t="s">
        <v>115</v>
      </c>
      <c r="E30" s="12" t="s">
        <v>75</v>
      </c>
      <c r="F30" s="13" t="s">
        <v>76</v>
      </c>
      <c r="G30" s="50">
        <v>2.7E-2</v>
      </c>
      <c r="H30" s="14">
        <v>2.7E-2</v>
      </c>
      <c r="I30" s="16" t="s">
        <v>31</v>
      </c>
      <c r="J30" s="16" t="s">
        <v>31</v>
      </c>
      <c r="K30" s="16" t="s">
        <v>31</v>
      </c>
      <c r="L30" s="16" t="s">
        <v>31</v>
      </c>
      <c r="M30" s="16" t="s">
        <v>31</v>
      </c>
      <c r="N30" s="16" t="s">
        <v>31</v>
      </c>
      <c r="O30" s="17">
        <v>44344</v>
      </c>
      <c r="P30" s="18" t="s">
        <v>32</v>
      </c>
      <c r="Q30" s="25"/>
      <c r="R30" s="48">
        <v>3.1600000000000003E-2</v>
      </c>
      <c r="S30" s="21">
        <v>44239</v>
      </c>
      <c r="T30" s="21"/>
      <c r="U30" s="18" t="s">
        <v>32</v>
      </c>
      <c r="V30" s="49">
        <v>42016</v>
      </c>
      <c r="W30" s="23"/>
      <c r="X30" s="23"/>
    </row>
    <row r="31" spans="1:24" ht="15" x14ac:dyDescent="0.25">
      <c r="A31" s="10">
        <v>28</v>
      </c>
      <c r="B31" s="11" t="s">
        <v>116</v>
      </c>
      <c r="C31" s="11" t="s">
        <v>117</v>
      </c>
      <c r="D31" s="11" t="s">
        <v>118</v>
      </c>
      <c r="E31" s="12" t="s">
        <v>75</v>
      </c>
      <c r="F31" s="13" t="s">
        <v>76</v>
      </c>
      <c r="G31" s="50">
        <v>2.5999999999999999E-2</v>
      </c>
      <c r="H31" s="14">
        <v>2.5999999999999999E-2</v>
      </c>
      <c r="I31" s="16" t="s">
        <v>31</v>
      </c>
      <c r="J31" s="16" t="s">
        <v>31</v>
      </c>
      <c r="K31" s="16" t="s">
        <v>31</v>
      </c>
      <c r="L31" s="16" t="s">
        <v>31</v>
      </c>
      <c r="M31" s="16" t="s">
        <v>31</v>
      </c>
      <c r="N31" s="16" t="s">
        <v>31</v>
      </c>
      <c r="O31" s="17">
        <v>44344</v>
      </c>
      <c r="P31" s="18" t="s">
        <v>32</v>
      </c>
      <c r="Q31" s="25"/>
      <c r="R31" s="48">
        <v>3.1600000000000003E-2</v>
      </c>
      <c r="S31" s="21">
        <v>44239</v>
      </c>
      <c r="T31" s="21"/>
      <c r="U31" s="18" t="s">
        <v>32</v>
      </c>
      <c r="V31" s="49">
        <v>41598</v>
      </c>
      <c r="W31" s="23"/>
      <c r="X31" s="23"/>
    </row>
    <row r="32" spans="1:24" ht="15" x14ac:dyDescent="0.25">
      <c r="A32" s="10">
        <v>29</v>
      </c>
      <c r="B32" s="11" t="s">
        <v>119</v>
      </c>
      <c r="C32" s="11" t="s">
        <v>120</v>
      </c>
      <c r="D32" s="11" t="s">
        <v>121</v>
      </c>
      <c r="E32" s="12" t="s">
        <v>75</v>
      </c>
      <c r="F32" s="13" t="s">
        <v>76</v>
      </c>
      <c r="G32" s="50">
        <v>8.9999999999999993E-3</v>
      </c>
      <c r="H32" s="14">
        <v>8.9999999999999993E-3</v>
      </c>
      <c r="I32" s="16" t="s">
        <v>31</v>
      </c>
      <c r="J32" s="16" t="s">
        <v>31</v>
      </c>
      <c r="K32" s="16" t="s">
        <v>31</v>
      </c>
      <c r="L32" s="16" t="s">
        <v>31</v>
      </c>
      <c r="M32" s="16" t="s">
        <v>31</v>
      </c>
      <c r="N32" s="16" t="s">
        <v>31</v>
      </c>
      <c r="O32" s="17">
        <v>44344</v>
      </c>
      <c r="P32" s="18" t="s">
        <v>32</v>
      </c>
      <c r="Q32" s="25"/>
      <c r="R32" s="48">
        <v>4.5999999999999999E-3</v>
      </c>
      <c r="S32" s="21">
        <v>44409</v>
      </c>
      <c r="T32" s="22" t="s">
        <v>34</v>
      </c>
      <c r="U32" s="18"/>
      <c r="V32" s="49">
        <v>43796</v>
      </c>
      <c r="W32" s="27"/>
      <c r="X32" s="27"/>
    </row>
    <row r="33" spans="1:24" ht="15" x14ac:dyDescent="0.25">
      <c r="A33" s="10">
        <v>30</v>
      </c>
      <c r="B33" s="11" t="s">
        <v>122</v>
      </c>
      <c r="C33" s="11" t="s">
        <v>123</v>
      </c>
      <c r="D33" s="11" t="s">
        <v>124</v>
      </c>
      <c r="E33" s="12" t="s">
        <v>75</v>
      </c>
      <c r="F33" s="13" t="s">
        <v>76</v>
      </c>
      <c r="G33" s="51" t="s">
        <v>31</v>
      </c>
      <c r="H33" s="16" t="s">
        <v>31</v>
      </c>
      <c r="I33" s="16" t="s">
        <v>31</v>
      </c>
      <c r="J33" s="16" t="s">
        <v>31</v>
      </c>
      <c r="K33" s="16" t="s">
        <v>31</v>
      </c>
      <c r="L33" s="16" t="s">
        <v>31</v>
      </c>
      <c r="M33" s="16" t="s">
        <v>31</v>
      </c>
      <c r="N33" s="16" t="s">
        <v>31</v>
      </c>
      <c r="O33" s="14"/>
      <c r="P33" s="18" t="s">
        <v>125</v>
      </c>
      <c r="Q33" s="25"/>
      <c r="R33" s="48">
        <v>0.01</v>
      </c>
      <c r="S33" s="21">
        <v>44239</v>
      </c>
      <c r="T33" s="21"/>
      <c r="U33" s="18" t="s">
        <v>126</v>
      </c>
      <c r="V33" s="49">
        <v>44028</v>
      </c>
      <c r="W33" s="27"/>
      <c r="X33" s="27"/>
    </row>
    <row r="34" spans="1:24" ht="15" x14ac:dyDescent="0.25">
      <c r="A34" s="10">
        <v>31</v>
      </c>
      <c r="B34" s="11" t="s">
        <v>127</v>
      </c>
      <c r="C34" s="11" t="s">
        <v>128</v>
      </c>
      <c r="D34" s="11" t="s">
        <v>129</v>
      </c>
      <c r="E34" s="12" t="s">
        <v>75</v>
      </c>
      <c r="F34" s="13" t="s">
        <v>76</v>
      </c>
      <c r="G34" s="52" t="s">
        <v>31</v>
      </c>
      <c r="H34" s="16" t="s">
        <v>31</v>
      </c>
      <c r="I34" s="16" t="s">
        <v>31</v>
      </c>
      <c r="J34" s="16" t="s">
        <v>31</v>
      </c>
      <c r="K34" s="16" t="s">
        <v>31</v>
      </c>
      <c r="L34" s="16" t="s">
        <v>31</v>
      </c>
      <c r="M34" s="16" t="s">
        <v>31</v>
      </c>
      <c r="N34" s="16" t="s">
        <v>31</v>
      </c>
      <c r="O34" s="29"/>
      <c r="P34" s="18" t="s">
        <v>130</v>
      </c>
      <c r="Q34" s="24"/>
      <c r="R34" s="48">
        <v>2.5000000000000001E-2</v>
      </c>
      <c r="S34" s="21">
        <v>44501</v>
      </c>
      <c r="T34" s="22" t="s">
        <v>278</v>
      </c>
      <c r="U34" s="18" t="s">
        <v>126</v>
      </c>
      <c r="V34" s="49">
        <v>44384</v>
      </c>
      <c r="W34" s="27"/>
      <c r="X34" s="27"/>
    </row>
    <row r="35" spans="1:24" ht="15" x14ac:dyDescent="0.25">
      <c r="A35" s="10">
        <v>32</v>
      </c>
      <c r="B35" s="11" t="s">
        <v>131</v>
      </c>
      <c r="C35" s="11" t="s">
        <v>132</v>
      </c>
      <c r="D35" s="11" t="s">
        <v>133</v>
      </c>
      <c r="E35" s="12" t="s">
        <v>134</v>
      </c>
      <c r="F35" s="13" t="s">
        <v>76</v>
      </c>
      <c r="G35" s="50">
        <v>3.1E-2</v>
      </c>
      <c r="H35" s="14">
        <v>3.1E-2</v>
      </c>
      <c r="I35" s="16" t="s">
        <v>31</v>
      </c>
      <c r="J35" s="16" t="s">
        <v>31</v>
      </c>
      <c r="K35" s="16" t="s">
        <v>31</v>
      </c>
      <c r="L35" s="16" t="s">
        <v>31</v>
      </c>
      <c r="M35" s="16" t="s">
        <v>31</v>
      </c>
      <c r="N35" s="16" t="s">
        <v>31</v>
      </c>
      <c r="O35" s="17">
        <v>44344</v>
      </c>
      <c r="P35" s="18" t="s">
        <v>32</v>
      </c>
      <c r="Q35" s="25"/>
      <c r="R35" s="48">
        <v>1.7399999999999999E-2</v>
      </c>
      <c r="S35" s="21">
        <v>44239</v>
      </c>
      <c r="T35" s="21"/>
      <c r="U35" s="18" t="s">
        <v>32</v>
      </c>
      <c r="V35" s="49">
        <v>40780</v>
      </c>
      <c r="W35" s="23"/>
      <c r="X35" s="23"/>
    </row>
    <row r="36" spans="1:24" ht="15" x14ac:dyDescent="0.25">
      <c r="A36" s="10">
        <v>33</v>
      </c>
      <c r="B36" s="11" t="s">
        <v>135</v>
      </c>
      <c r="C36" s="11" t="s">
        <v>136</v>
      </c>
      <c r="D36" s="11" t="s">
        <v>137</v>
      </c>
      <c r="E36" s="12" t="s">
        <v>134</v>
      </c>
      <c r="F36" s="13" t="s">
        <v>76</v>
      </c>
      <c r="G36" s="50">
        <v>2.5999999999999999E-2</v>
      </c>
      <c r="H36" s="14">
        <v>2.5999999999999999E-2</v>
      </c>
      <c r="I36" s="16" t="s">
        <v>31</v>
      </c>
      <c r="J36" s="16" t="s">
        <v>31</v>
      </c>
      <c r="K36" s="16" t="s">
        <v>31</v>
      </c>
      <c r="L36" s="16" t="s">
        <v>31</v>
      </c>
      <c r="M36" s="16" t="s">
        <v>31</v>
      </c>
      <c r="N36" s="16" t="s">
        <v>31</v>
      </c>
      <c r="O36" s="17">
        <v>44344</v>
      </c>
      <c r="P36" s="18" t="s">
        <v>32</v>
      </c>
      <c r="Q36" s="25"/>
      <c r="R36" s="48">
        <v>2.8900000000000002E-2</v>
      </c>
      <c r="S36" s="21">
        <v>44239</v>
      </c>
      <c r="T36" s="21"/>
      <c r="U36" s="18" t="s">
        <v>32</v>
      </c>
      <c r="V36" s="49">
        <v>39738</v>
      </c>
      <c r="W36" s="23"/>
      <c r="X36" s="23"/>
    </row>
    <row r="37" spans="1:24" ht="15" x14ac:dyDescent="0.25">
      <c r="A37" s="10">
        <v>34</v>
      </c>
      <c r="B37" s="11" t="s">
        <v>138</v>
      </c>
      <c r="C37" s="11" t="s">
        <v>139</v>
      </c>
      <c r="D37" s="11" t="s">
        <v>140</v>
      </c>
      <c r="E37" s="12" t="s">
        <v>134</v>
      </c>
      <c r="F37" s="13" t="s">
        <v>76</v>
      </c>
      <c r="G37" s="50">
        <v>2.7E-2</v>
      </c>
      <c r="H37" s="14">
        <v>2.7E-2</v>
      </c>
      <c r="I37" s="16" t="s">
        <v>31</v>
      </c>
      <c r="J37" s="16" t="s">
        <v>31</v>
      </c>
      <c r="K37" s="16" t="s">
        <v>31</v>
      </c>
      <c r="L37" s="16" t="s">
        <v>31</v>
      </c>
      <c r="M37" s="16" t="s">
        <v>31</v>
      </c>
      <c r="N37" s="16" t="s">
        <v>31</v>
      </c>
      <c r="O37" s="17">
        <v>44344</v>
      </c>
      <c r="P37" s="18" t="s">
        <v>32</v>
      </c>
      <c r="Q37" s="25"/>
      <c r="R37" s="48">
        <v>0.03</v>
      </c>
      <c r="S37" s="21">
        <v>44239</v>
      </c>
      <c r="T37" s="21"/>
      <c r="U37" s="18" t="s">
        <v>32</v>
      </c>
      <c r="V37" s="49">
        <v>42774</v>
      </c>
      <c r="W37" s="23"/>
      <c r="X37" s="23"/>
    </row>
    <row r="38" spans="1:24" ht="15" x14ac:dyDescent="0.25">
      <c r="A38" s="10">
        <v>35</v>
      </c>
      <c r="B38" s="11" t="s">
        <v>141</v>
      </c>
      <c r="C38" s="11" t="s">
        <v>142</v>
      </c>
      <c r="D38" s="11" t="s">
        <v>143</v>
      </c>
      <c r="E38" s="12" t="s">
        <v>134</v>
      </c>
      <c r="F38" s="13" t="s">
        <v>76</v>
      </c>
      <c r="G38" s="50">
        <v>2.1000000000000001E-2</v>
      </c>
      <c r="H38" s="14">
        <v>2.1000000000000001E-2</v>
      </c>
      <c r="I38" s="16" t="s">
        <v>31</v>
      </c>
      <c r="J38" s="16" t="s">
        <v>31</v>
      </c>
      <c r="K38" s="16" t="s">
        <v>31</v>
      </c>
      <c r="L38" s="16" t="s">
        <v>31</v>
      </c>
      <c r="M38" s="16" t="s">
        <v>31</v>
      </c>
      <c r="N38" s="16" t="s">
        <v>31</v>
      </c>
      <c r="O38" s="17">
        <v>44344</v>
      </c>
      <c r="P38" s="18" t="s">
        <v>32</v>
      </c>
      <c r="Q38" s="25"/>
      <c r="R38" s="48">
        <v>2.4300000000000002E-2</v>
      </c>
      <c r="S38" s="21">
        <v>44239</v>
      </c>
      <c r="T38" s="21"/>
      <c r="U38" s="18" t="s">
        <v>32</v>
      </c>
      <c r="V38" s="49">
        <v>42263</v>
      </c>
      <c r="W38" s="23"/>
      <c r="X38" s="23"/>
    </row>
    <row r="39" spans="1:24" ht="15" x14ac:dyDescent="0.25">
      <c r="A39" s="10">
        <v>36</v>
      </c>
      <c r="B39" s="11" t="s">
        <v>144</v>
      </c>
      <c r="C39" s="11" t="s">
        <v>145</v>
      </c>
      <c r="D39" s="11" t="s">
        <v>146</v>
      </c>
      <c r="E39" s="12" t="s">
        <v>134</v>
      </c>
      <c r="F39" s="13" t="s">
        <v>76</v>
      </c>
      <c r="G39" s="50">
        <v>1.7000000000000001E-2</v>
      </c>
      <c r="H39" s="14">
        <v>1.7000000000000001E-2</v>
      </c>
      <c r="I39" s="16" t="s">
        <v>31</v>
      </c>
      <c r="J39" s="16" t="s">
        <v>31</v>
      </c>
      <c r="K39" s="16" t="s">
        <v>31</v>
      </c>
      <c r="L39" s="16" t="s">
        <v>31</v>
      </c>
      <c r="M39" s="16" t="s">
        <v>31</v>
      </c>
      <c r="N39" s="16" t="s">
        <v>31</v>
      </c>
      <c r="O39" s="17">
        <v>44344</v>
      </c>
      <c r="P39" s="18" t="s">
        <v>32</v>
      </c>
      <c r="Q39" s="25"/>
      <c r="R39" s="48">
        <v>1.72E-2</v>
      </c>
      <c r="S39" s="21">
        <v>44239</v>
      </c>
      <c r="T39" s="21"/>
      <c r="U39" s="18" t="s">
        <v>32</v>
      </c>
      <c r="V39" s="49">
        <v>39925</v>
      </c>
      <c r="W39" s="23"/>
      <c r="X39" s="23"/>
    </row>
    <row r="40" spans="1:24" ht="15" x14ac:dyDescent="0.25">
      <c r="A40" s="10">
        <v>37</v>
      </c>
      <c r="B40" s="11" t="s">
        <v>147</v>
      </c>
      <c r="C40" s="11" t="s">
        <v>148</v>
      </c>
      <c r="D40" s="11" t="s">
        <v>149</v>
      </c>
      <c r="E40" s="12" t="s">
        <v>134</v>
      </c>
      <c r="F40" s="13" t="s">
        <v>76</v>
      </c>
      <c r="G40" s="50">
        <v>1.7000000000000001E-2</v>
      </c>
      <c r="H40" s="14">
        <v>1.7000000000000001E-2</v>
      </c>
      <c r="I40" s="16" t="s">
        <v>31</v>
      </c>
      <c r="J40" s="16" t="s">
        <v>31</v>
      </c>
      <c r="K40" s="16" t="s">
        <v>31</v>
      </c>
      <c r="L40" s="16" t="s">
        <v>31</v>
      </c>
      <c r="M40" s="16" t="s">
        <v>31</v>
      </c>
      <c r="N40" s="16" t="s">
        <v>31</v>
      </c>
      <c r="O40" s="17">
        <v>44344</v>
      </c>
      <c r="P40" s="18" t="s">
        <v>32</v>
      </c>
      <c r="Q40" s="25"/>
      <c r="R40" s="48">
        <v>1.7399999999999999E-2</v>
      </c>
      <c r="S40" s="21">
        <v>44239</v>
      </c>
      <c r="T40" s="21"/>
      <c r="U40" s="18" t="s">
        <v>32</v>
      </c>
      <c r="V40" s="49">
        <v>40921</v>
      </c>
      <c r="W40" s="23"/>
      <c r="X40" s="23"/>
    </row>
    <row r="41" spans="1:24" ht="15" x14ac:dyDescent="0.25">
      <c r="A41" s="10">
        <v>38</v>
      </c>
      <c r="B41" s="11" t="s">
        <v>150</v>
      </c>
      <c r="C41" s="11" t="s">
        <v>151</v>
      </c>
      <c r="D41" s="11" t="s">
        <v>152</v>
      </c>
      <c r="E41" s="12" t="s">
        <v>153</v>
      </c>
      <c r="F41" s="13" t="s">
        <v>30</v>
      </c>
      <c r="G41" s="50">
        <v>0.03</v>
      </c>
      <c r="H41" s="14">
        <v>3.1E-2</v>
      </c>
      <c r="I41" s="14">
        <v>2.9000000000000001E-2</v>
      </c>
      <c r="J41" s="16" t="s">
        <v>31</v>
      </c>
      <c r="K41" s="14">
        <v>2.1999999999999999E-2</v>
      </c>
      <c r="L41" s="16" t="s">
        <v>31</v>
      </c>
      <c r="M41" s="16" t="s">
        <v>31</v>
      </c>
      <c r="N41" s="16" t="s">
        <v>31</v>
      </c>
      <c r="O41" s="17">
        <v>44344</v>
      </c>
      <c r="P41" s="18" t="s">
        <v>32</v>
      </c>
      <c r="Q41" s="25"/>
      <c r="R41" s="48">
        <v>3.6200000000000003E-2</v>
      </c>
      <c r="S41" s="21">
        <v>44239</v>
      </c>
      <c r="T41" s="21"/>
      <c r="U41" s="18" t="s">
        <v>32</v>
      </c>
      <c r="V41" s="49">
        <v>36685</v>
      </c>
      <c r="W41" s="27"/>
      <c r="X41" s="27"/>
    </row>
    <row r="42" spans="1:24" ht="15" x14ac:dyDescent="0.25">
      <c r="A42" s="10">
        <v>39</v>
      </c>
      <c r="B42" s="11" t="s">
        <v>154</v>
      </c>
      <c r="C42" s="11" t="s">
        <v>155</v>
      </c>
      <c r="D42" s="11" t="s">
        <v>156</v>
      </c>
      <c r="E42" s="12" t="s">
        <v>153</v>
      </c>
      <c r="F42" s="13" t="s">
        <v>30</v>
      </c>
      <c r="G42" s="50">
        <v>0.03</v>
      </c>
      <c r="H42" s="14">
        <v>3.1E-2</v>
      </c>
      <c r="I42" s="16" t="s">
        <v>31</v>
      </c>
      <c r="J42" s="16" t="s">
        <v>31</v>
      </c>
      <c r="K42" s="14">
        <v>2.4E-2</v>
      </c>
      <c r="L42" s="16" t="s">
        <v>31</v>
      </c>
      <c r="M42" s="16" t="s">
        <v>31</v>
      </c>
      <c r="N42" s="16" t="s">
        <v>31</v>
      </c>
      <c r="O42" s="17">
        <v>44344</v>
      </c>
      <c r="P42" s="18" t="s">
        <v>32</v>
      </c>
      <c r="Q42" s="25"/>
      <c r="R42" s="48">
        <v>3.6200000000000003E-2</v>
      </c>
      <c r="S42" s="21">
        <v>44239</v>
      </c>
      <c r="T42" s="21"/>
      <c r="U42" s="18" t="s">
        <v>32</v>
      </c>
      <c r="V42" s="49">
        <v>38106</v>
      </c>
      <c r="W42" s="27"/>
      <c r="X42" s="27"/>
    </row>
    <row r="43" spans="1:24" ht="15" x14ac:dyDescent="0.25">
      <c r="A43" s="10">
        <v>40</v>
      </c>
      <c r="B43" s="11" t="s">
        <v>157</v>
      </c>
      <c r="C43" s="11" t="s">
        <v>158</v>
      </c>
      <c r="D43" s="11" t="s">
        <v>159</v>
      </c>
      <c r="E43" s="12" t="s">
        <v>153</v>
      </c>
      <c r="F43" s="13" t="s">
        <v>30</v>
      </c>
      <c r="G43" s="50">
        <v>2.3E-2</v>
      </c>
      <c r="H43" s="14">
        <v>2.3E-2</v>
      </c>
      <c r="I43" s="16" t="s">
        <v>31</v>
      </c>
      <c r="J43" s="16" t="s">
        <v>31</v>
      </c>
      <c r="K43" s="14">
        <v>2.3E-2</v>
      </c>
      <c r="L43" s="16" t="s">
        <v>31</v>
      </c>
      <c r="M43" s="16" t="s">
        <v>31</v>
      </c>
      <c r="N43" s="16" t="s">
        <v>31</v>
      </c>
      <c r="O43" s="17">
        <v>44344</v>
      </c>
      <c r="P43" s="18" t="s">
        <v>32</v>
      </c>
      <c r="Q43" s="25"/>
      <c r="R43" s="48">
        <v>2.7300000000000001E-2</v>
      </c>
      <c r="S43" s="21">
        <v>44239</v>
      </c>
      <c r="T43" s="21"/>
      <c r="U43" s="18" t="s">
        <v>32</v>
      </c>
      <c r="V43" s="49">
        <v>37378</v>
      </c>
      <c r="W43" s="27"/>
      <c r="X43" s="27"/>
    </row>
    <row r="44" spans="1:24" ht="15" x14ac:dyDescent="0.25">
      <c r="A44" s="10">
        <v>41</v>
      </c>
      <c r="B44" s="11" t="s">
        <v>160</v>
      </c>
      <c r="C44" s="11" t="s">
        <v>161</v>
      </c>
      <c r="D44" s="11" t="s">
        <v>162</v>
      </c>
      <c r="E44" s="12" t="s">
        <v>153</v>
      </c>
      <c r="F44" s="13" t="s">
        <v>30</v>
      </c>
      <c r="G44" s="50">
        <v>1.6E-2</v>
      </c>
      <c r="H44" s="14">
        <v>1.6E-2</v>
      </c>
      <c r="I44" s="16" t="s">
        <v>31</v>
      </c>
      <c r="J44" s="16" t="s">
        <v>31</v>
      </c>
      <c r="K44" s="14">
        <v>1.6E-2</v>
      </c>
      <c r="L44" s="16" t="s">
        <v>31</v>
      </c>
      <c r="M44" s="16" t="s">
        <v>31</v>
      </c>
      <c r="N44" s="16" t="s">
        <v>31</v>
      </c>
      <c r="O44" s="17">
        <v>44344</v>
      </c>
      <c r="P44" s="18" t="s">
        <v>32</v>
      </c>
      <c r="Q44" s="25"/>
      <c r="R44" s="48">
        <v>2.0800000000000003E-2</v>
      </c>
      <c r="S44" s="21">
        <v>44239</v>
      </c>
      <c r="T44" s="21"/>
      <c r="U44" s="18" t="s">
        <v>32</v>
      </c>
      <c r="V44" s="49">
        <v>37778</v>
      </c>
      <c r="W44" s="27"/>
      <c r="X44" s="27"/>
    </row>
    <row r="45" spans="1:24" ht="15" x14ac:dyDescent="0.25">
      <c r="A45" s="10">
        <v>42</v>
      </c>
      <c r="B45" s="11" t="s">
        <v>163</v>
      </c>
      <c r="C45" s="11" t="s">
        <v>164</v>
      </c>
      <c r="D45" s="11" t="s">
        <v>165</v>
      </c>
      <c r="E45" s="12" t="s">
        <v>153</v>
      </c>
      <c r="F45" s="13" t="s">
        <v>30</v>
      </c>
      <c r="G45" s="50">
        <v>2.5000000000000001E-2</v>
      </c>
      <c r="H45" s="14">
        <v>2.5000000000000001E-2</v>
      </c>
      <c r="I45" s="16">
        <v>2.5000000000000001E-2</v>
      </c>
      <c r="J45" s="16" t="s">
        <v>31</v>
      </c>
      <c r="K45" s="16">
        <v>2.1000000000000001E-2</v>
      </c>
      <c r="L45" s="16" t="s">
        <v>31</v>
      </c>
      <c r="M45" s="16" t="s">
        <v>31</v>
      </c>
      <c r="N45" s="16" t="s">
        <v>31</v>
      </c>
      <c r="O45" s="17">
        <v>44344</v>
      </c>
      <c r="P45" s="18" t="s">
        <v>32</v>
      </c>
      <c r="Q45" s="25"/>
      <c r="R45" s="48">
        <v>2.92E-2</v>
      </c>
      <c r="S45" s="21">
        <v>44239</v>
      </c>
      <c r="T45" s="21"/>
      <c r="U45" s="18" t="s">
        <v>32</v>
      </c>
      <c r="V45" s="49">
        <v>38558</v>
      </c>
      <c r="W45" s="27"/>
      <c r="X45" s="27"/>
    </row>
    <row r="46" spans="1:24" ht="15" x14ac:dyDescent="0.25">
      <c r="A46" s="10">
        <v>43</v>
      </c>
      <c r="B46" s="11" t="s">
        <v>166</v>
      </c>
      <c r="C46" s="11" t="s">
        <v>167</v>
      </c>
      <c r="D46" s="11" t="s">
        <v>168</v>
      </c>
      <c r="E46" s="12" t="s">
        <v>169</v>
      </c>
      <c r="F46" s="13" t="s">
        <v>76</v>
      </c>
      <c r="G46" s="50">
        <v>0</v>
      </c>
      <c r="H46" s="14"/>
      <c r="I46" s="14"/>
      <c r="J46" s="16"/>
      <c r="K46" s="14"/>
      <c r="L46" s="14"/>
      <c r="M46" s="14"/>
      <c r="N46" s="14"/>
      <c r="O46" s="17">
        <v>44344</v>
      </c>
      <c r="P46" s="18" t="s">
        <v>32</v>
      </c>
      <c r="Q46" s="25"/>
      <c r="R46" s="48">
        <v>1.9E-3</v>
      </c>
      <c r="S46" s="21">
        <v>44470</v>
      </c>
      <c r="T46" s="22" t="s">
        <v>34</v>
      </c>
      <c r="U46" s="21"/>
      <c r="V46" s="49">
        <v>43812</v>
      </c>
      <c r="W46" s="27"/>
      <c r="X46" s="27"/>
    </row>
    <row r="47" spans="1:24" ht="15" x14ac:dyDescent="0.25">
      <c r="A47" s="10">
        <v>44</v>
      </c>
      <c r="B47" s="11" t="s">
        <v>170</v>
      </c>
      <c r="C47" s="11" t="s">
        <v>171</v>
      </c>
      <c r="D47" s="11" t="s">
        <v>172</v>
      </c>
      <c r="E47" s="12" t="s">
        <v>169</v>
      </c>
      <c r="F47" s="13" t="s">
        <v>76</v>
      </c>
      <c r="G47" s="50">
        <v>2E-3</v>
      </c>
      <c r="H47" s="14"/>
      <c r="I47" s="14"/>
      <c r="J47" s="16"/>
      <c r="K47" s="14"/>
      <c r="L47" s="14"/>
      <c r="M47" s="14"/>
      <c r="N47" s="14"/>
      <c r="O47" s="17">
        <v>44344</v>
      </c>
      <c r="P47" s="18" t="s">
        <v>32</v>
      </c>
      <c r="Q47" s="25"/>
      <c r="R47" s="48">
        <v>2.8999999999999998E-3</v>
      </c>
      <c r="S47" s="21">
        <v>44470</v>
      </c>
      <c r="T47" s="22" t="s">
        <v>34</v>
      </c>
      <c r="U47" s="21"/>
      <c r="V47" s="49">
        <v>43798</v>
      </c>
      <c r="W47" s="27"/>
      <c r="X47" s="27"/>
    </row>
    <row r="48" spans="1:24" ht="15" x14ac:dyDescent="0.25">
      <c r="A48" s="10">
        <v>45</v>
      </c>
      <c r="B48" s="11" t="s">
        <v>173</v>
      </c>
      <c r="C48" s="11" t="s">
        <v>174</v>
      </c>
      <c r="D48" s="11" t="s">
        <v>175</v>
      </c>
      <c r="E48" s="12" t="s">
        <v>169</v>
      </c>
      <c r="F48" s="13" t="s">
        <v>76</v>
      </c>
      <c r="G48" s="50">
        <v>2E-3</v>
      </c>
      <c r="H48" s="14"/>
      <c r="I48" s="14"/>
      <c r="J48" s="16"/>
      <c r="K48" s="14"/>
      <c r="L48" s="14"/>
      <c r="M48" s="14"/>
      <c r="N48" s="14"/>
      <c r="O48" s="17">
        <v>44344</v>
      </c>
      <c r="P48" s="18" t="s">
        <v>32</v>
      </c>
      <c r="Q48" s="25"/>
      <c r="R48" s="48">
        <v>4.8999999999999998E-3</v>
      </c>
      <c r="S48" s="21">
        <v>44470</v>
      </c>
      <c r="T48" s="22" t="s">
        <v>34</v>
      </c>
      <c r="U48" s="21"/>
      <c r="V48" s="49">
        <v>43798</v>
      </c>
      <c r="W48" s="27"/>
      <c r="X48" s="27"/>
    </row>
    <row r="49" spans="1:24" ht="15" x14ac:dyDescent="0.25">
      <c r="A49" s="10">
        <v>46</v>
      </c>
      <c r="B49" s="11" t="s">
        <v>176</v>
      </c>
      <c r="C49" s="11" t="s">
        <v>177</v>
      </c>
      <c r="D49" s="11" t="s">
        <v>178</v>
      </c>
      <c r="E49" s="12" t="s">
        <v>169</v>
      </c>
      <c r="F49" s="13" t="s">
        <v>76</v>
      </c>
      <c r="G49" s="50">
        <v>3.0000000000000001E-3</v>
      </c>
      <c r="H49" s="14"/>
      <c r="I49" s="14"/>
      <c r="J49" s="16"/>
      <c r="K49" s="14"/>
      <c r="L49" s="14"/>
      <c r="M49" s="14"/>
      <c r="N49" s="14"/>
      <c r="O49" s="17">
        <v>44344</v>
      </c>
      <c r="P49" s="18" t="s">
        <v>32</v>
      </c>
      <c r="Q49" s="25"/>
      <c r="R49" s="48">
        <v>5.0000000000000001E-3</v>
      </c>
      <c r="S49" s="21">
        <v>44470</v>
      </c>
      <c r="T49" s="22" t="s">
        <v>34</v>
      </c>
      <c r="U49" s="21"/>
      <c r="V49" s="49">
        <v>43798</v>
      </c>
      <c r="W49" s="27"/>
      <c r="X49" s="27"/>
    </row>
    <row r="50" spans="1:24" ht="15" x14ac:dyDescent="0.25">
      <c r="A50" s="10">
        <v>47</v>
      </c>
      <c r="B50" s="11" t="s">
        <v>179</v>
      </c>
      <c r="C50" s="11" t="s">
        <v>180</v>
      </c>
      <c r="D50" s="11" t="s">
        <v>181</v>
      </c>
      <c r="E50" s="12" t="s">
        <v>169</v>
      </c>
      <c r="F50" s="13" t="s">
        <v>76</v>
      </c>
      <c r="G50" s="50">
        <v>3.0000000000000001E-3</v>
      </c>
      <c r="H50" s="14"/>
      <c r="I50" s="14"/>
      <c r="J50" s="16"/>
      <c r="K50" s="14"/>
      <c r="L50" s="14"/>
      <c r="M50" s="14"/>
      <c r="N50" s="14"/>
      <c r="O50" s="17">
        <v>44344</v>
      </c>
      <c r="P50" s="18" t="s">
        <v>32</v>
      </c>
      <c r="Q50" s="25"/>
      <c r="R50" s="48">
        <v>4.8999999999999998E-3</v>
      </c>
      <c r="S50" s="21">
        <v>44470</v>
      </c>
      <c r="T50" s="22" t="s">
        <v>34</v>
      </c>
      <c r="U50" s="21"/>
      <c r="V50" s="49">
        <v>43798</v>
      </c>
      <c r="W50" s="27"/>
      <c r="X50" s="27"/>
    </row>
    <row r="51" spans="1:24" ht="15" x14ac:dyDescent="0.25">
      <c r="A51" s="10">
        <v>48</v>
      </c>
      <c r="B51" s="11" t="s">
        <v>182</v>
      </c>
      <c r="C51" s="11" t="s">
        <v>183</v>
      </c>
      <c r="D51" s="11" t="s">
        <v>184</v>
      </c>
      <c r="E51" s="12" t="s">
        <v>169</v>
      </c>
      <c r="F51" s="13" t="s">
        <v>76</v>
      </c>
      <c r="G51" s="50">
        <v>3.0000000000000001E-3</v>
      </c>
      <c r="H51" s="14"/>
      <c r="I51" s="14"/>
      <c r="J51" s="16"/>
      <c r="K51" s="14"/>
      <c r="L51" s="14"/>
      <c r="M51" s="14"/>
      <c r="N51" s="14"/>
      <c r="O51" s="17">
        <v>44344</v>
      </c>
      <c r="P51" s="18" t="s">
        <v>32</v>
      </c>
      <c r="Q51" s="25"/>
      <c r="R51" s="48">
        <v>4.5999999999999999E-3</v>
      </c>
      <c r="S51" s="21">
        <v>44470</v>
      </c>
      <c r="T51" s="22" t="s">
        <v>34</v>
      </c>
      <c r="U51" s="21"/>
      <c r="V51" s="49">
        <v>43798</v>
      </c>
      <c r="W51" s="27"/>
      <c r="X51" s="27"/>
    </row>
    <row r="52" spans="1:24" ht="15" x14ac:dyDescent="0.25">
      <c r="A52" s="10">
        <v>49</v>
      </c>
      <c r="B52" s="11" t="s">
        <v>185</v>
      </c>
      <c r="C52" s="11" t="s">
        <v>186</v>
      </c>
      <c r="D52" s="11" t="s">
        <v>187</v>
      </c>
      <c r="E52" s="12" t="s">
        <v>169</v>
      </c>
      <c r="F52" s="13" t="s">
        <v>76</v>
      </c>
      <c r="G52" s="50">
        <v>3.0000000000000001E-3</v>
      </c>
      <c r="H52" s="14"/>
      <c r="I52" s="14"/>
      <c r="J52" s="16"/>
      <c r="K52" s="14"/>
      <c r="L52" s="14"/>
      <c r="M52" s="14"/>
      <c r="N52" s="14"/>
      <c r="O52" s="17">
        <v>44344</v>
      </c>
      <c r="P52" s="18" t="s">
        <v>32</v>
      </c>
      <c r="Q52" s="25"/>
      <c r="R52" s="48">
        <v>4.1000000000000003E-3</v>
      </c>
      <c r="S52" s="21">
        <v>44470</v>
      </c>
      <c r="T52" s="22" t="s">
        <v>34</v>
      </c>
      <c r="U52" s="21"/>
      <c r="V52" s="49">
        <v>43798</v>
      </c>
      <c r="W52" s="27"/>
      <c r="X52" s="27"/>
    </row>
    <row r="53" spans="1:24" ht="15" x14ac:dyDescent="0.25">
      <c r="A53" s="10">
        <v>50</v>
      </c>
      <c r="B53" s="11" t="s">
        <v>188</v>
      </c>
      <c r="C53" s="11" t="s">
        <v>189</v>
      </c>
      <c r="D53" s="11" t="s">
        <v>190</v>
      </c>
      <c r="E53" s="12" t="s">
        <v>169</v>
      </c>
      <c r="F53" s="13" t="s">
        <v>76</v>
      </c>
      <c r="G53" s="50">
        <v>2E-3</v>
      </c>
      <c r="H53" s="14"/>
      <c r="I53" s="14"/>
      <c r="J53" s="16"/>
      <c r="K53" s="14"/>
      <c r="L53" s="14"/>
      <c r="M53" s="14"/>
      <c r="N53" s="14"/>
      <c r="O53" s="17">
        <v>44344</v>
      </c>
      <c r="P53" s="18" t="s">
        <v>32</v>
      </c>
      <c r="Q53" s="25"/>
      <c r="R53" s="48">
        <v>4.1000000000000003E-3</v>
      </c>
      <c r="S53" s="21">
        <v>44470</v>
      </c>
      <c r="T53" s="22" t="s">
        <v>34</v>
      </c>
      <c r="U53" s="21"/>
      <c r="V53" s="49">
        <v>43798</v>
      </c>
      <c r="W53" s="27"/>
      <c r="X53" s="27"/>
    </row>
    <row r="54" spans="1:24" ht="15" x14ac:dyDescent="0.25">
      <c r="A54" s="10">
        <v>51</v>
      </c>
      <c r="B54" s="11" t="s">
        <v>191</v>
      </c>
      <c r="C54" s="11" t="s">
        <v>192</v>
      </c>
      <c r="D54" s="11" t="s">
        <v>193</v>
      </c>
      <c r="E54" s="12" t="s">
        <v>169</v>
      </c>
      <c r="F54" s="13" t="s">
        <v>76</v>
      </c>
      <c r="G54" s="50">
        <v>0</v>
      </c>
      <c r="H54" s="14"/>
      <c r="I54" s="14"/>
      <c r="J54" s="16"/>
      <c r="K54" s="14"/>
      <c r="L54" s="14"/>
      <c r="M54" s="14"/>
      <c r="N54" s="14"/>
      <c r="O54" s="17">
        <v>44344</v>
      </c>
      <c r="P54" s="18" t="s">
        <v>32</v>
      </c>
      <c r="Q54" s="25"/>
      <c r="R54" s="48">
        <v>3.3999999999999998E-3</v>
      </c>
      <c r="S54" s="21">
        <v>44470</v>
      </c>
      <c r="T54" s="22" t="s">
        <v>34</v>
      </c>
      <c r="U54" s="21"/>
      <c r="V54" s="49">
        <v>43803</v>
      </c>
      <c r="W54" s="27"/>
      <c r="X54" s="27"/>
    </row>
    <row r="55" spans="1:24" ht="15" x14ac:dyDescent="0.25">
      <c r="A55" s="10">
        <v>52</v>
      </c>
      <c r="B55" s="1" t="s">
        <v>194</v>
      </c>
      <c r="C55" s="11" t="s">
        <v>195</v>
      </c>
      <c r="D55" s="11" t="s">
        <v>196</v>
      </c>
      <c r="E55" s="12" t="s">
        <v>169</v>
      </c>
      <c r="F55" s="13" t="s">
        <v>76</v>
      </c>
      <c r="G55" s="53" t="s">
        <v>31</v>
      </c>
      <c r="H55" s="29"/>
      <c r="I55" s="30"/>
      <c r="J55" s="16"/>
      <c r="K55" s="30"/>
      <c r="L55" s="30"/>
      <c r="M55" s="30"/>
      <c r="N55" s="30"/>
      <c r="O55" s="30"/>
      <c r="P55" s="18" t="s">
        <v>130</v>
      </c>
      <c r="Q55" s="31"/>
      <c r="R55" s="48">
        <v>0</v>
      </c>
      <c r="S55" s="21">
        <v>44239</v>
      </c>
      <c r="T55" s="21"/>
      <c r="U55" s="18" t="s">
        <v>126</v>
      </c>
      <c r="V55" s="49">
        <v>44292</v>
      </c>
      <c r="W55" s="27"/>
      <c r="X55" s="32"/>
    </row>
    <row r="57" spans="1:24" x14ac:dyDescent="0.2">
      <c r="D57" s="101" t="s">
        <v>212</v>
      </c>
      <c r="E57" s="101"/>
      <c r="F57" s="101"/>
      <c r="G57" s="101"/>
      <c r="H57" s="101"/>
      <c r="I57" s="101"/>
      <c r="J57" s="101"/>
      <c r="K57" s="101"/>
      <c r="L57" s="101"/>
      <c r="M57" s="101"/>
      <c r="N57" s="101"/>
      <c r="O57" s="101"/>
      <c r="P57" s="101"/>
      <c r="Q57" s="101"/>
      <c r="R57" s="101"/>
      <c r="S57" s="101"/>
      <c r="T57" s="101"/>
      <c r="U57" s="101"/>
    </row>
    <row r="58" spans="1:24" x14ac:dyDescent="0.2">
      <c r="C58" s="33" t="s">
        <v>33</v>
      </c>
      <c r="D58" s="101" t="s">
        <v>213</v>
      </c>
      <c r="E58" s="101"/>
      <c r="F58" s="101"/>
      <c r="G58" s="101"/>
      <c r="H58" s="101"/>
      <c r="I58" s="101"/>
      <c r="J58" s="101"/>
      <c r="K58" s="101"/>
      <c r="L58" s="101"/>
      <c r="M58" s="101"/>
      <c r="N58" s="101"/>
      <c r="O58" s="101"/>
      <c r="P58" s="101"/>
      <c r="Q58" s="101"/>
      <c r="R58" s="101"/>
      <c r="S58" s="101"/>
      <c r="T58" s="101"/>
      <c r="U58" s="101"/>
    </row>
    <row r="59" spans="1:24" x14ac:dyDescent="0.2">
      <c r="C59" s="33"/>
      <c r="D59" s="101" t="s">
        <v>198</v>
      </c>
      <c r="E59" s="101"/>
      <c r="F59" s="101"/>
      <c r="G59" s="101"/>
      <c r="H59" s="101"/>
      <c r="I59" s="101"/>
      <c r="J59" s="101"/>
      <c r="K59" s="101"/>
      <c r="L59" s="101"/>
      <c r="M59" s="101"/>
      <c r="N59" s="101"/>
      <c r="O59" s="101"/>
      <c r="P59" s="101"/>
      <c r="Q59" s="101"/>
      <c r="R59" s="101"/>
      <c r="S59" s="101"/>
      <c r="T59" s="101"/>
      <c r="U59" s="101"/>
    </row>
    <row r="60" spans="1:24" x14ac:dyDescent="0.2">
      <c r="C60" s="33"/>
      <c r="D60" s="101" t="s">
        <v>282</v>
      </c>
      <c r="E60" s="101"/>
      <c r="F60" s="101"/>
      <c r="G60" s="101"/>
      <c r="H60" s="101"/>
      <c r="I60" s="101"/>
      <c r="J60" s="101"/>
      <c r="K60" s="101"/>
      <c r="L60" s="101"/>
      <c r="M60" s="101"/>
      <c r="N60" s="101"/>
      <c r="O60" s="101"/>
      <c r="P60" s="101"/>
      <c r="Q60" s="101"/>
      <c r="R60" s="101"/>
      <c r="S60" s="101"/>
      <c r="T60" s="101"/>
      <c r="U60" s="101"/>
    </row>
    <row r="61" spans="1:24" x14ac:dyDescent="0.2">
      <c r="C61" s="33" t="s">
        <v>199</v>
      </c>
      <c r="D61" s="101" t="s">
        <v>200</v>
      </c>
      <c r="E61" s="101"/>
      <c r="F61" s="101"/>
      <c r="G61" s="101"/>
      <c r="H61" s="101"/>
      <c r="I61" s="101"/>
      <c r="J61" s="101"/>
      <c r="K61" s="101"/>
      <c r="L61" s="101"/>
      <c r="M61" s="101"/>
      <c r="N61" s="101"/>
      <c r="O61" s="101"/>
      <c r="P61" s="101"/>
      <c r="Q61" s="101"/>
      <c r="R61" s="101"/>
      <c r="S61" s="101"/>
      <c r="T61" s="101"/>
      <c r="U61" s="101"/>
    </row>
    <row r="62" spans="1:24" x14ac:dyDescent="0.2">
      <c r="C62" s="33" t="s">
        <v>31</v>
      </c>
      <c r="D62" s="101" t="s">
        <v>281</v>
      </c>
      <c r="E62" s="101"/>
      <c r="F62" s="101"/>
      <c r="G62" s="101"/>
      <c r="H62" s="101"/>
      <c r="I62" s="101"/>
      <c r="J62" s="101"/>
      <c r="K62" s="101"/>
      <c r="L62" s="101"/>
      <c r="M62" s="101"/>
      <c r="N62" s="101"/>
      <c r="O62" s="101"/>
      <c r="P62" s="101"/>
      <c r="Q62" s="101"/>
      <c r="R62" s="101"/>
      <c r="S62" s="101"/>
      <c r="T62" s="101"/>
      <c r="U62" s="101"/>
    </row>
    <row r="63" spans="1:24" x14ac:dyDescent="0.2">
      <c r="C63" s="33"/>
      <c r="D63" s="101" t="s">
        <v>202</v>
      </c>
      <c r="E63" s="101"/>
      <c r="F63" s="101"/>
      <c r="G63" s="101"/>
      <c r="H63" s="101"/>
      <c r="I63" s="101"/>
      <c r="J63" s="101"/>
      <c r="K63" s="101"/>
      <c r="L63" s="101"/>
      <c r="M63" s="101"/>
      <c r="N63" s="101"/>
      <c r="O63" s="101"/>
      <c r="P63" s="101"/>
      <c r="Q63" s="101"/>
      <c r="R63" s="101"/>
      <c r="S63" s="101"/>
      <c r="T63" s="101"/>
      <c r="U63" s="101"/>
    </row>
    <row r="64" spans="1:24" x14ac:dyDescent="0.2">
      <c r="C64" s="33"/>
      <c r="D64" s="101" t="s">
        <v>203</v>
      </c>
      <c r="E64" s="101"/>
      <c r="F64" s="101"/>
      <c r="G64" s="101"/>
      <c r="H64" s="101"/>
      <c r="I64" s="101"/>
      <c r="J64" s="101"/>
      <c r="K64" s="101"/>
      <c r="L64" s="101"/>
      <c r="M64" s="101"/>
      <c r="N64" s="101"/>
      <c r="O64" s="101"/>
      <c r="P64" s="101"/>
      <c r="Q64" s="101"/>
      <c r="R64" s="101"/>
      <c r="S64" s="101"/>
      <c r="T64" s="101"/>
      <c r="U64" s="101"/>
    </row>
    <row r="65" spans="3:21" x14ac:dyDescent="0.2">
      <c r="C65" s="33" t="s">
        <v>34</v>
      </c>
      <c r="D65" s="101" t="s">
        <v>204</v>
      </c>
      <c r="E65" s="101"/>
      <c r="F65" s="101"/>
      <c r="G65" s="101"/>
      <c r="H65" s="101"/>
      <c r="I65" s="101"/>
      <c r="J65" s="101"/>
      <c r="K65" s="101"/>
      <c r="L65" s="101"/>
      <c r="M65" s="101"/>
      <c r="N65" s="101"/>
      <c r="O65" s="101"/>
      <c r="P65" s="101"/>
      <c r="Q65" s="101"/>
      <c r="R65" s="101"/>
      <c r="S65" s="101"/>
      <c r="T65" s="101"/>
      <c r="U65" s="101"/>
    </row>
    <row r="66" spans="3:21" x14ac:dyDescent="0.2">
      <c r="C66" s="33" t="s">
        <v>278</v>
      </c>
      <c r="D66" s="101" t="s">
        <v>279</v>
      </c>
      <c r="E66" s="101"/>
      <c r="F66" s="101"/>
      <c r="G66" s="101"/>
      <c r="H66" s="101"/>
      <c r="I66" s="101"/>
      <c r="J66" s="101"/>
      <c r="K66" s="101"/>
      <c r="L66" s="101"/>
      <c r="M66" s="101"/>
      <c r="N66" s="101"/>
      <c r="O66" s="101"/>
      <c r="P66" s="101"/>
      <c r="Q66" s="101"/>
      <c r="R66" s="101"/>
      <c r="S66" s="101"/>
      <c r="T66" s="101"/>
      <c r="U66" s="101"/>
    </row>
    <row r="67" spans="3:21" x14ac:dyDescent="0.2">
      <c r="C67" s="33" t="s">
        <v>205</v>
      </c>
      <c r="D67" s="101" t="s">
        <v>206</v>
      </c>
      <c r="E67" s="101"/>
      <c r="F67" s="101"/>
      <c r="G67" s="101"/>
      <c r="H67" s="101"/>
      <c r="I67" s="101"/>
      <c r="J67" s="101"/>
      <c r="K67" s="101"/>
      <c r="L67" s="101"/>
      <c r="M67" s="101"/>
      <c r="N67" s="101"/>
      <c r="O67" s="101"/>
      <c r="P67" s="101"/>
      <c r="Q67" s="101"/>
      <c r="R67" s="101"/>
      <c r="S67" s="101"/>
      <c r="T67" s="101"/>
      <c r="U67" s="101"/>
    </row>
  </sheetData>
  <mergeCells count="14">
    <mergeCell ref="D67:U67"/>
    <mergeCell ref="D66:U66"/>
    <mergeCell ref="B1:C1"/>
    <mergeCell ref="E1:F1"/>
    <mergeCell ref="G1:K1"/>
    <mergeCell ref="D57:U57"/>
    <mergeCell ref="D58:U58"/>
    <mergeCell ref="D59:U59"/>
    <mergeCell ref="D61:U61"/>
    <mergeCell ref="D62:U62"/>
    <mergeCell ref="D63:U63"/>
    <mergeCell ref="D64:U64"/>
    <mergeCell ref="D65:U65"/>
    <mergeCell ref="D60:U60"/>
  </mergeCells>
  <pageMargins left="0.35433070866141736" right="0.23" top="0.48" bottom="0.3" header="0.31496062992125984" footer="0.12"/>
  <pageSetup paperSize="9" scale="38" fitToHeight="0" orientation="landscape" r:id="rId1"/>
  <headerFooter>
    <oddFooter>&amp;LFundusze Inwestycyjne Pekao&amp;R&amp;P | &amp;N</oddFooter>
  </headerFooter>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E65"/>
  <sheetViews>
    <sheetView zoomScaleNormal="100" workbookViewId="0">
      <pane xSplit="4" ySplit="3" topLeftCell="E4" activePane="bottomRight" state="frozen"/>
      <selection activeCell="E4" sqref="E4"/>
      <selection pane="topRight" activeCell="E4" sqref="E4"/>
      <selection pane="bottomLeft" activeCell="E4" sqref="E4"/>
      <selection pane="bottomRight" activeCell="E4" sqref="E4"/>
    </sheetView>
  </sheetViews>
  <sheetFormatPr defaultColWidth="0" defaultRowHeight="14.25" x14ac:dyDescent="0.2"/>
  <cols>
    <col min="1" max="1" width="9.5703125" style="1" customWidth="1"/>
    <col min="2" max="2" width="15.5703125" style="1" customWidth="1"/>
    <col min="3" max="3" width="19.42578125" style="1" customWidth="1"/>
    <col min="4" max="4" width="58.85546875" style="1" customWidth="1"/>
    <col min="5" max="5" width="35.85546875" style="1" customWidth="1"/>
    <col min="6" max="6" width="14.140625" style="1" customWidth="1"/>
    <col min="7" max="8" width="11.140625" style="1" customWidth="1"/>
    <col min="9" max="10" width="14.140625" style="1" customWidth="1"/>
    <col min="11" max="15" width="12.28515625" style="1" customWidth="1"/>
    <col min="16" max="16" width="23.140625" style="1" customWidth="1"/>
    <col min="17" max="17" width="2" style="1" customWidth="1"/>
    <col min="18" max="19" width="12.28515625" style="1" customWidth="1"/>
    <col min="20" max="20" width="4" style="1" customWidth="1"/>
    <col min="21" max="21" width="23.28515625" style="1" customWidth="1"/>
    <col min="22" max="22" width="13" style="1" customWidth="1"/>
    <col min="23" max="23" width="9.140625" style="1" customWidth="1"/>
    <col min="24" max="24" width="2" style="1" customWidth="1"/>
    <col min="25" max="25" width="9.140625" style="1" customWidth="1"/>
    <col min="26" max="50" width="9.140625" style="1" hidden="1" customWidth="1"/>
    <col min="51" max="57" width="0" style="1" hidden="1" customWidth="1"/>
    <col min="58" max="16384" width="9.140625" style="1" hidden="1"/>
  </cols>
  <sheetData>
    <row r="1" spans="1:24" ht="54.75" customHeight="1" x14ac:dyDescent="0.2">
      <c r="B1" s="102"/>
      <c r="C1" s="102"/>
      <c r="D1" s="2"/>
      <c r="E1" s="111" t="s">
        <v>0</v>
      </c>
      <c r="F1" s="112"/>
      <c r="G1" s="104" t="s">
        <v>1</v>
      </c>
      <c r="H1" s="104"/>
      <c r="I1" s="104"/>
      <c r="J1" s="104"/>
      <c r="K1" s="104"/>
      <c r="L1" s="3"/>
      <c r="M1" s="3"/>
      <c r="N1" s="3"/>
      <c r="O1" s="3"/>
      <c r="P1" s="3"/>
      <c r="Q1" s="3"/>
      <c r="R1" s="83" t="s">
        <v>292</v>
      </c>
      <c r="S1" s="84">
        <f>MAX(Tabela3235676[[#All],[data KII]])</f>
        <v>44470</v>
      </c>
      <c r="T1" s="3"/>
      <c r="U1" s="3"/>
      <c r="V1" s="3"/>
    </row>
    <row r="2" spans="1:24" ht="8.25" customHeight="1" x14ac:dyDescent="0.2">
      <c r="B2" s="2"/>
      <c r="C2" s="2"/>
      <c r="D2" s="2"/>
      <c r="E2" s="2"/>
      <c r="F2" s="2"/>
      <c r="G2" s="3"/>
      <c r="H2" s="3"/>
      <c r="I2" s="3"/>
      <c r="J2" s="3"/>
      <c r="K2" s="3"/>
      <c r="L2" s="3"/>
      <c r="M2" s="3"/>
      <c r="N2" s="3"/>
      <c r="O2" s="3"/>
      <c r="P2" s="3"/>
      <c r="Q2" s="3"/>
      <c r="R2" s="3"/>
      <c r="S2" s="3"/>
      <c r="T2" s="3"/>
      <c r="U2" s="3"/>
      <c r="V2" s="3"/>
    </row>
    <row r="3" spans="1:24" s="9" customFormat="1" ht="64.5" customHeight="1" x14ac:dyDescent="0.25">
      <c r="A3" s="4" t="s">
        <v>2</v>
      </c>
      <c r="B3" s="5" t="s">
        <v>3</v>
      </c>
      <c r="C3" s="5" t="s">
        <v>4</v>
      </c>
      <c r="D3" s="5" t="s">
        <v>5</v>
      </c>
      <c r="E3" s="5" t="s">
        <v>6</v>
      </c>
      <c r="F3" s="6" t="s">
        <v>7</v>
      </c>
      <c r="G3" s="46" t="s">
        <v>8</v>
      </c>
      <c r="H3" s="7" t="s">
        <v>9</v>
      </c>
      <c r="I3" s="7" t="s">
        <v>10</v>
      </c>
      <c r="J3" s="7" t="s">
        <v>11</v>
      </c>
      <c r="K3" s="7" t="s">
        <v>12</v>
      </c>
      <c r="L3" s="7" t="s">
        <v>13</v>
      </c>
      <c r="M3" s="7" t="s">
        <v>14</v>
      </c>
      <c r="N3" s="7" t="s">
        <v>15</v>
      </c>
      <c r="O3" s="7" t="s">
        <v>16</v>
      </c>
      <c r="P3" s="7" t="s">
        <v>17</v>
      </c>
      <c r="Q3" s="7" t="s">
        <v>18</v>
      </c>
      <c r="R3" s="46" t="s">
        <v>19</v>
      </c>
      <c r="S3" s="7" t="s">
        <v>20</v>
      </c>
      <c r="T3" s="7" t="s">
        <v>21</v>
      </c>
      <c r="U3" s="7" t="s">
        <v>22</v>
      </c>
      <c r="V3" s="46" t="s">
        <v>23</v>
      </c>
      <c r="W3" s="8" t="s">
        <v>24</v>
      </c>
      <c r="X3" s="8" t="s">
        <v>25</v>
      </c>
    </row>
    <row r="4" spans="1:24" s="11" customFormat="1" ht="15" x14ac:dyDescent="0.25">
      <c r="A4" s="10">
        <v>1</v>
      </c>
      <c r="B4" s="11" t="s">
        <v>26</v>
      </c>
      <c r="C4" s="11" t="s">
        <v>27</v>
      </c>
      <c r="D4" s="11" t="s">
        <v>28</v>
      </c>
      <c r="E4" s="12" t="s">
        <v>29</v>
      </c>
      <c r="F4" s="13" t="s">
        <v>30</v>
      </c>
      <c r="G4" s="50">
        <v>1.7000000000000001E-2</v>
      </c>
      <c r="H4" s="14">
        <v>1.7000000000000001E-2</v>
      </c>
      <c r="I4" s="15">
        <v>1.7000000000000001E-2</v>
      </c>
      <c r="J4" s="16" t="s">
        <v>31</v>
      </c>
      <c r="K4" s="14">
        <v>1.7000000000000001E-2</v>
      </c>
      <c r="L4" s="14"/>
      <c r="M4" s="14"/>
      <c r="N4" s="14"/>
      <c r="O4" s="17">
        <v>44344</v>
      </c>
      <c r="P4" s="18" t="s">
        <v>32</v>
      </c>
      <c r="Q4" s="19" t="s">
        <v>33</v>
      </c>
      <c r="R4" s="47">
        <v>6.1999999999999998E-3</v>
      </c>
      <c r="S4" s="21">
        <v>44414</v>
      </c>
      <c r="T4" s="22" t="s">
        <v>34</v>
      </c>
      <c r="U4" s="18"/>
      <c r="V4" s="49">
        <v>40269</v>
      </c>
      <c r="W4" s="23"/>
      <c r="X4" s="23"/>
    </row>
    <row r="5" spans="1:24" s="11" customFormat="1" ht="15" x14ac:dyDescent="0.25">
      <c r="A5" s="10">
        <v>2</v>
      </c>
      <c r="B5" s="11" t="s">
        <v>35</v>
      </c>
      <c r="C5" s="11" t="s">
        <v>36</v>
      </c>
      <c r="D5" s="11" t="s">
        <v>37</v>
      </c>
      <c r="E5" s="12" t="s">
        <v>38</v>
      </c>
      <c r="F5" s="13" t="s">
        <v>30</v>
      </c>
      <c r="G5" s="50">
        <v>0.03</v>
      </c>
      <c r="H5" s="14">
        <v>3.1E-2</v>
      </c>
      <c r="I5" s="15">
        <v>3.1E-2</v>
      </c>
      <c r="J5" s="16" t="s">
        <v>31</v>
      </c>
      <c r="K5" s="14">
        <v>2.5000000000000001E-2</v>
      </c>
      <c r="L5" s="14"/>
      <c r="M5" s="14"/>
      <c r="N5" s="14"/>
      <c r="O5" s="17">
        <v>44344</v>
      </c>
      <c r="P5" s="18" t="s">
        <v>32</v>
      </c>
      <c r="Q5" s="25" t="s">
        <v>33</v>
      </c>
      <c r="R5" s="48">
        <v>3.04E-2</v>
      </c>
      <c r="S5" s="21">
        <v>44239</v>
      </c>
      <c r="T5" s="21"/>
      <c r="U5" s="18" t="s">
        <v>32</v>
      </c>
      <c r="V5" s="49">
        <v>40535</v>
      </c>
      <c r="W5" s="23"/>
      <c r="X5" s="23"/>
    </row>
    <row r="6" spans="1:24" s="11" customFormat="1" ht="15" x14ac:dyDescent="0.25">
      <c r="A6" s="10">
        <v>3</v>
      </c>
      <c r="B6" s="11" t="s">
        <v>39</v>
      </c>
      <c r="C6" s="11" t="s">
        <v>40</v>
      </c>
      <c r="D6" s="11" t="s">
        <v>41</v>
      </c>
      <c r="E6" s="12" t="s">
        <v>38</v>
      </c>
      <c r="F6" s="13" t="s">
        <v>30</v>
      </c>
      <c r="G6" s="50">
        <v>3.1E-2</v>
      </c>
      <c r="H6" s="14">
        <v>3.2000000000000001E-2</v>
      </c>
      <c r="I6" s="14">
        <v>3.2000000000000001E-2</v>
      </c>
      <c r="J6" s="16" t="s">
        <v>31</v>
      </c>
      <c r="K6" s="14">
        <v>2.7E-2</v>
      </c>
      <c r="L6" s="14"/>
      <c r="M6" s="14"/>
      <c r="N6" s="14"/>
      <c r="O6" s="17">
        <v>44344</v>
      </c>
      <c r="P6" s="18" t="s">
        <v>32</v>
      </c>
      <c r="Q6" s="25"/>
      <c r="R6" s="48">
        <v>3.0200000000000001E-2</v>
      </c>
      <c r="S6" s="21">
        <v>44239</v>
      </c>
      <c r="T6" s="21"/>
      <c r="U6" s="18" t="s">
        <v>32</v>
      </c>
      <c r="V6" s="49">
        <v>35051</v>
      </c>
      <c r="W6" s="27"/>
      <c r="X6" s="27"/>
    </row>
    <row r="7" spans="1:24" s="11" customFormat="1" ht="15" x14ac:dyDescent="0.25">
      <c r="A7" s="10">
        <v>4</v>
      </c>
      <c r="B7" s="11" t="s">
        <v>42</v>
      </c>
      <c r="C7" s="11" t="s">
        <v>43</v>
      </c>
      <c r="D7" s="11" t="s">
        <v>44</v>
      </c>
      <c r="E7" s="12" t="s">
        <v>38</v>
      </c>
      <c r="F7" s="13" t="s">
        <v>30</v>
      </c>
      <c r="G7" s="50">
        <v>2.4E-2</v>
      </c>
      <c r="H7" s="14">
        <v>2.4E-2</v>
      </c>
      <c r="I7" s="15">
        <v>2.4E-2</v>
      </c>
      <c r="J7" s="16" t="s">
        <v>31</v>
      </c>
      <c r="K7" s="14">
        <v>1.9E-2</v>
      </c>
      <c r="L7" s="14"/>
      <c r="M7" s="14"/>
      <c r="N7" s="14"/>
      <c r="O7" s="17">
        <v>44344</v>
      </c>
      <c r="P7" s="18" t="s">
        <v>32</v>
      </c>
      <c r="Q7" s="25" t="s">
        <v>33</v>
      </c>
      <c r="R7" s="48">
        <v>2.2000000000000002E-2</v>
      </c>
      <c r="S7" s="21">
        <v>44239</v>
      </c>
      <c r="T7" s="21"/>
      <c r="U7" s="18" t="s">
        <v>32</v>
      </c>
      <c r="V7" s="49">
        <v>41082</v>
      </c>
      <c r="W7" s="23"/>
      <c r="X7" s="23"/>
    </row>
    <row r="8" spans="1:24" s="11" customFormat="1" ht="15" x14ac:dyDescent="0.25">
      <c r="A8" s="10">
        <v>5</v>
      </c>
      <c r="B8" s="11" t="s">
        <v>45</v>
      </c>
      <c r="C8" s="11" t="s">
        <v>46</v>
      </c>
      <c r="D8" s="11" t="s">
        <v>47</v>
      </c>
      <c r="E8" s="12" t="s">
        <v>38</v>
      </c>
      <c r="F8" s="13" t="s">
        <v>30</v>
      </c>
      <c r="G8" s="50">
        <v>0.03</v>
      </c>
      <c r="H8" s="14">
        <v>3.1E-2</v>
      </c>
      <c r="I8" s="15">
        <v>3.1E-2</v>
      </c>
      <c r="J8" s="16" t="s">
        <v>31</v>
      </c>
      <c r="K8" s="14">
        <v>2.7E-2</v>
      </c>
      <c r="L8" s="14"/>
      <c r="M8" s="14"/>
      <c r="N8" s="14"/>
      <c r="O8" s="17">
        <v>44344</v>
      </c>
      <c r="P8" s="18" t="s">
        <v>32</v>
      </c>
      <c r="Q8" s="25"/>
      <c r="R8" s="48">
        <v>3.0299999999999997E-2</v>
      </c>
      <c r="S8" s="21">
        <v>44239</v>
      </c>
      <c r="T8" s="21"/>
      <c r="U8" s="18" t="s">
        <v>32</v>
      </c>
      <c r="V8" s="49">
        <v>40928</v>
      </c>
      <c r="W8" s="23"/>
      <c r="X8" s="23"/>
    </row>
    <row r="9" spans="1:24" s="11" customFormat="1" ht="15" x14ac:dyDescent="0.25">
      <c r="A9" s="10">
        <v>6</v>
      </c>
      <c r="B9" s="11" t="s">
        <v>48</v>
      </c>
      <c r="C9" s="11" t="s">
        <v>49</v>
      </c>
      <c r="D9" s="11" t="s">
        <v>50</v>
      </c>
      <c r="E9" s="12" t="s">
        <v>38</v>
      </c>
      <c r="F9" s="13" t="s">
        <v>30</v>
      </c>
      <c r="G9" s="50">
        <v>1.2E-2</v>
      </c>
      <c r="H9" s="14">
        <v>1.2E-2</v>
      </c>
      <c r="I9" s="14">
        <v>1.2E-2</v>
      </c>
      <c r="J9" s="16" t="s">
        <v>31</v>
      </c>
      <c r="K9" s="14">
        <v>1.2E-2</v>
      </c>
      <c r="L9" s="16" t="s">
        <v>31</v>
      </c>
      <c r="M9" s="16" t="s">
        <v>31</v>
      </c>
      <c r="N9" s="16" t="s">
        <v>31</v>
      </c>
      <c r="O9" s="17">
        <v>44344</v>
      </c>
      <c r="P9" s="18" t="s">
        <v>32</v>
      </c>
      <c r="Q9" s="25"/>
      <c r="R9" s="48">
        <v>7.1999999999999998E-3</v>
      </c>
      <c r="S9" s="21">
        <v>44414</v>
      </c>
      <c r="T9" s="22" t="s">
        <v>34</v>
      </c>
      <c r="U9" s="18"/>
      <c r="V9" s="49">
        <v>37151</v>
      </c>
      <c r="W9" s="27"/>
      <c r="X9" s="27"/>
    </row>
    <row r="10" spans="1:24" s="11" customFormat="1" ht="15" x14ac:dyDescent="0.25">
      <c r="A10" s="10">
        <v>7</v>
      </c>
      <c r="B10" s="11" t="s">
        <v>51</v>
      </c>
      <c r="C10" s="11" t="s">
        <v>52</v>
      </c>
      <c r="D10" s="11" t="s">
        <v>53</v>
      </c>
      <c r="E10" s="12" t="s">
        <v>38</v>
      </c>
      <c r="F10" s="13" t="s">
        <v>30</v>
      </c>
      <c r="G10" s="50">
        <v>1.6E-2</v>
      </c>
      <c r="H10" s="14">
        <v>1.7000000000000001E-2</v>
      </c>
      <c r="I10" s="15">
        <v>1.7000000000000001E-2</v>
      </c>
      <c r="J10" s="16" t="s">
        <v>31</v>
      </c>
      <c r="K10" s="14">
        <v>1.2E-2</v>
      </c>
      <c r="L10" s="16" t="s">
        <v>31</v>
      </c>
      <c r="M10" s="16" t="s">
        <v>31</v>
      </c>
      <c r="N10" s="16" t="s">
        <v>31</v>
      </c>
      <c r="O10" s="17">
        <v>44344</v>
      </c>
      <c r="P10" s="18" t="s">
        <v>32</v>
      </c>
      <c r="Q10" s="25" t="s">
        <v>33</v>
      </c>
      <c r="R10" s="48">
        <v>4.3E-3</v>
      </c>
      <c r="S10" s="21">
        <v>44414</v>
      </c>
      <c r="T10" s="22" t="s">
        <v>34</v>
      </c>
      <c r="U10" s="18"/>
      <c r="V10" s="49">
        <v>41528</v>
      </c>
      <c r="W10" s="23"/>
      <c r="X10" s="23"/>
    </row>
    <row r="11" spans="1:24" s="11" customFormat="1" ht="15" x14ac:dyDescent="0.25">
      <c r="A11" s="10">
        <v>8</v>
      </c>
      <c r="B11" s="11" t="s">
        <v>54</v>
      </c>
      <c r="C11" s="11" t="s">
        <v>55</v>
      </c>
      <c r="D11" s="11" t="s">
        <v>56</v>
      </c>
      <c r="E11" s="12" t="s">
        <v>38</v>
      </c>
      <c r="F11" s="13" t="s">
        <v>30</v>
      </c>
      <c r="G11" s="50">
        <v>0.03</v>
      </c>
      <c r="H11" s="14">
        <v>3.1E-2</v>
      </c>
      <c r="I11" s="15">
        <v>3.1E-2</v>
      </c>
      <c r="J11" s="16" t="s">
        <v>31</v>
      </c>
      <c r="K11" s="14">
        <v>2.5999999999999999E-2</v>
      </c>
      <c r="L11" s="14"/>
      <c r="M11" s="14"/>
      <c r="N11" s="14"/>
      <c r="O11" s="17">
        <v>44344</v>
      </c>
      <c r="P11" s="18" t="s">
        <v>32</v>
      </c>
      <c r="Q11" s="25" t="s">
        <v>33</v>
      </c>
      <c r="R11" s="48">
        <v>3.0200000000000001E-2</v>
      </c>
      <c r="S11" s="21">
        <v>44239</v>
      </c>
      <c r="T11" s="21"/>
      <c r="U11" s="18" t="s">
        <v>32</v>
      </c>
      <c r="V11" s="49">
        <v>38558</v>
      </c>
      <c r="W11" s="27"/>
      <c r="X11" s="27"/>
    </row>
    <row r="12" spans="1:24" s="11" customFormat="1" ht="15" x14ac:dyDescent="0.25">
      <c r="A12" s="10">
        <v>9</v>
      </c>
      <c r="B12" s="11" t="s">
        <v>57</v>
      </c>
      <c r="C12" s="11" t="s">
        <v>58</v>
      </c>
      <c r="D12" s="11" t="s">
        <v>59</v>
      </c>
      <c r="E12" s="12" t="s">
        <v>38</v>
      </c>
      <c r="F12" s="13" t="s">
        <v>30</v>
      </c>
      <c r="G12" s="50">
        <v>1.7000000000000001E-2</v>
      </c>
      <c r="H12" s="14">
        <v>1.7999999999999999E-2</v>
      </c>
      <c r="I12" s="15">
        <v>1.7999999999999999E-2</v>
      </c>
      <c r="J12" s="16" t="s">
        <v>31</v>
      </c>
      <c r="K12" s="14">
        <v>1.2999999999999999E-2</v>
      </c>
      <c r="L12" s="16" t="s">
        <v>31</v>
      </c>
      <c r="M12" s="16" t="s">
        <v>31</v>
      </c>
      <c r="N12" s="16" t="s">
        <v>31</v>
      </c>
      <c r="O12" s="17">
        <v>44344</v>
      </c>
      <c r="P12" s="18" t="s">
        <v>32</v>
      </c>
      <c r="Q12" s="25" t="s">
        <v>33</v>
      </c>
      <c r="R12" s="48">
        <v>1.0200000000000001E-2</v>
      </c>
      <c r="S12" s="21">
        <v>44414</v>
      </c>
      <c r="T12" s="22" t="s">
        <v>34</v>
      </c>
      <c r="U12" s="18"/>
      <c r="V12" s="49">
        <v>41094</v>
      </c>
      <c r="W12" s="23"/>
      <c r="X12" s="23"/>
    </row>
    <row r="13" spans="1:24" s="11" customFormat="1" ht="15" x14ac:dyDescent="0.25">
      <c r="A13" s="10">
        <v>10</v>
      </c>
      <c r="B13" s="11" t="s">
        <v>60</v>
      </c>
      <c r="C13" s="11" t="s">
        <v>61</v>
      </c>
      <c r="D13" s="11" t="s">
        <v>62</v>
      </c>
      <c r="E13" s="12" t="s">
        <v>38</v>
      </c>
      <c r="F13" s="13" t="s">
        <v>30</v>
      </c>
      <c r="G13" s="50">
        <v>1.7000000000000001E-2</v>
      </c>
      <c r="H13" s="14">
        <v>1.7000000000000001E-2</v>
      </c>
      <c r="I13" s="14">
        <v>1.7000000000000001E-2</v>
      </c>
      <c r="J13" s="16" t="s">
        <v>31</v>
      </c>
      <c r="K13" s="14">
        <v>1.7000000000000001E-2</v>
      </c>
      <c r="L13" s="16" t="s">
        <v>31</v>
      </c>
      <c r="M13" s="16" t="s">
        <v>31</v>
      </c>
      <c r="N13" s="16" t="s">
        <v>31</v>
      </c>
      <c r="O13" s="17">
        <v>44344</v>
      </c>
      <c r="P13" s="18" t="s">
        <v>32</v>
      </c>
      <c r="Q13" s="25"/>
      <c r="R13" s="48">
        <v>1.0200000000000001E-2</v>
      </c>
      <c r="S13" s="21">
        <v>44414</v>
      </c>
      <c r="T13" s="22" t="s">
        <v>34</v>
      </c>
      <c r="U13" s="18"/>
      <c r="V13" s="49">
        <v>34863</v>
      </c>
      <c r="W13" s="27"/>
      <c r="X13" s="27"/>
    </row>
    <row r="14" spans="1:24" s="11" customFormat="1" ht="15" x14ac:dyDescent="0.25">
      <c r="A14" s="10">
        <v>11</v>
      </c>
      <c r="B14" s="11" t="s">
        <v>63</v>
      </c>
      <c r="C14" s="11" t="s">
        <v>64</v>
      </c>
      <c r="D14" s="11" t="s">
        <v>65</v>
      </c>
      <c r="E14" s="12" t="s">
        <v>38</v>
      </c>
      <c r="F14" s="13" t="s">
        <v>30</v>
      </c>
      <c r="G14" s="50">
        <v>2.5999999999999999E-2</v>
      </c>
      <c r="H14" s="14">
        <v>2.5999999999999999E-2</v>
      </c>
      <c r="I14" s="15">
        <v>2.5999999999999999E-2</v>
      </c>
      <c r="J14" s="16" t="s">
        <v>31</v>
      </c>
      <c r="K14" s="14">
        <v>2.4E-2</v>
      </c>
      <c r="L14" s="14"/>
      <c r="M14" s="14"/>
      <c r="N14" s="14"/>
      <c r="O14" s="17">
        <v>44344</v>
      </c>
      <c r="P14" s="18" t="s">
        <v>32</v>
      </c>
      <c r="Q14" s="25" t="s">
        <v>33</v>
      </c>
      <c r="R14" s="48">
        <v>2.52E-2</v>
      </c>
      <c r="S14" s="21">
        <v>44239</v>
      </c>
      <c r="T14" s="21"/>
      <c r="U14" s="18" t="s">
        <v>32</v>
      </c>
      <c r="V14" s="49">
        <v>35324</v>
      </c>
      <c r="W14" s="27"/>
      <c r="X14" s="27"/>
    </row>
    <row r="15" spans="1:24" s="11" customFormat="1" ht="15" x14ac:dyDescent="0.25">
      <c r="A15" s="10">
        <v>12</v>
      </c>
      <c r="B15" s="11" t="s">
        <v>66</v>
      </c>
      <c r="C15" s="11" t="s">
        <v>67</v>
      </c>
      <c r="D15" s="11" t="s">
        <v>68</v>
      </c>
      <c r="E15" s="12" t="s">
        <v>38</v>
      </c>
      <c r="F15" s="13" t="s">
        <v>30</v>
      </c>
      <c r="G15" s="50">
        <v>0.03</v>
      </c>
      <c r="H15" s="14">
        <v>0.03</v>
      </c>
      <c r="I15" s="14">
        <v>2.9000000000000001E-2</v>
      </c>
      <c r="J15" s="16" t="s">
        <v>31</v>
      </c>
      <c r="K15" s="14">
        <v>2.5999999999999999E-2</v>
      </c>
      <c r="L15" s="14"/>
      <c r="M15" s="14"/>
      <c r="N15" s="14"/>
      <c r="O15" s="17">
        <v>44344</v>
      </c>
      <c r="P15" s="18" t="s">
        <v>32</v>
      </c>
      <c r="Q15" s="25"/>
      <c r="R15" s="48">
        <v>2.92E-2</v>
      </c>
      <c r="S15" s="21">
        <v>44239</v>
      </c>
      <c r="T15" s="21"/>
      <c r="U15" s="18" t="s">
        <v>32</v>
      </c>
      <c r="V15" s="49">
        <v>33813</v>
      </c>
      <c r="W15" s="27"/>
      <c r="X15" s="27"/>
    </row>
    <row r="16" spans="1:24" ht="15" x14ac:dyDescent="0.25">
      <c r="A16" s="10">
        <v>13</v>
      </c>
      <c r="B16" s="11" t="s">
        <v>69</v>
      </c>
      <c r="C16" s="11" t="s">
        <v>70</v>
      </c>
      <c r="D16" s="11" t="s">
        <v>71</v>
      </c>
      <c r="E16" s="12" t="s">
        <v>38</v>
      </c>
      <c r="F16" s="13" t="s">
        <v>30</v>
      </c>
      <c r="G16" s="50">
        <v>3.4000000000000002E-2</v>
      </c>
      <c r="H16" s="14">
        <v>3.5000000000000003E-2</v>
      </c>
      <c r="I16" s="15">
        <v>3.5000000000000003E-2</v>
      </c>
      <c r="J16" s="16" t="s">
        <v>31</v>
      </c>
      <c r="K16" s="16" t="s">
        <v>31</v>
      </c>
      <c r="L16" s="14"/>
      <c r="M16" s="14"/>
      <c r="N16" s="14"/>
      <c r="O16" s="17">
        <v>44344</v>
      </c>
      <c r="P16" s="18" t="s">
        <v>32</v>
      </c>
      <c r="Q16" s="25" t="s">
        <v>33</v>
      </c>
      <c r="R16" s="48">
        <v>3.2100000000000004E-2</v>
      </c>
      <c r="S16" s="21">
        <v>44239</v>
      </c>
      <c r="T16" s="21"/>
      <c r="U16" s="18" t="s">
        <v>32</v>
      </c>
      <c r="V16" s="49">
        <v>43620</v>
      </c>
      <c r="W16" s="27"/>
      <c r="X16" s="27"/>
    </row>
    <row r="17" spans="1:24" s="11" customFormat="1" ht="15" x14ac:dyDescent="0.25">
      <c r="A17" s="10">
        <v>14</v>
      </c>
      <c r="B17" s="11" t="s">
        <v>72</v>
      </c>
      <c r="C17" s="11" t="s">
        <v>73</v>
      </c>
      <c r="D17" s="11" t="s">
        <v>74</v>
      </c>
      <c r="E17" s="12" t="s">
        <v>75</v>
      </c>
      <c r="F17" s="13" t="s">
        <v>76</v>
      </c>
      <c r="G17" s="50">
        <v>3.1E-2</v>
      </c>
      <c r="H17" s="14">
        <v>3.1E-2</v>
      </c>
      <c r="I17" s="16" t="s">
        <v>31</v>
      </c>
      <c r="J17" s="16" t="s">
        <v>31</v>
      </c>
      <c r="K17" s="16" t="s">
        <v>31</v>
      </c>
      <c r="L17" s="14"/>
      <c r="M17" s="14"/>
      <c r="N17" s="14"/>
      <c r="O17" s="17">
        <v>44344</v>
      </c>
      <c r="P17" s="18" t="s">
        <v>32</v>
      </c>
      <c r="Q17" s="25"/>
      <c r="R17" s="48">
        <v>3.9199999999999999E-2</v>
      </c>
      <c r="S17" s="21">
        <v>44239</v>
      </c>
      <c r="T17" s="21"/>
      <c r="U17" s="18" t="s">
        <v>32</v>
      </c>
      <c r="V17" s="49">
        <v>39182</v>
      </c>
      <c r="W17" s="27"/>
      <c r="X17" s="27"/>
    </row>
    <row r="18" spans="1:24" s="11" customFormat="1" ht="15" x14ac:dyDescent="0.25">
      <c r="A18" s="10">
        <v>15</v>
      </c>
      <c r="B18" s="11" t="s">
        <v>77</v>
      </c>
      <c r="C18" s="11" t="s">
        <v>78</v>
      </c>
      <c r="D18" s="11" t="s">
        <v>79</v>
      </c>
      <c r="E18" s="12" t="s">
        <v>75</v>
      </c>
      <c r="F18" s="13" t="s">
        <v>76</v>
      </c>
      <c r="G18" s="50">
        <v>3.1E-2</v>
      </c>
      <c r="H18" s="14">
        <v>3.1E-2</v>
      </c>
      <c r="I18" s="16" t="s">
        <v>31</v>
      </c>
      <c r="J18" s="16" t="s">
        <v>31</v>
      </c>
      <c r="K18" s="16" t="s">
        <v>31</v>
      </c>
      <c r="L18" s="14"/>
      <c r="M18" s="14"/>
      <c r="N18" s="14"/>
      <c r="O18" s="17">
        <v>44344</v>
      </c>
      <c r="P18" s="18" t="s">
        <v>32</v>
      </c>
      <c r="Q18" s="25"/>
      <c r="R18" s="48">
        <v>3.9399999999999998E-2</v>
      </c>
      <c r="S18" s="21">
        <v>44298</v>
      </c>
      <c r="T18" s="21"/>
      <c r="U18" s="18" t="s">
        <v>32</v>
      </c>
      <c r="V18" s="49">
        <v>39238</v>
      </c>
      <c r="W18" s="27"/>
      <c r="X18" s="27"/>
    </row>
    <row r="19" spans="1:24" s="11" customFormat="1" ht="15" x14ac:dyDescent="0.25">
      <c r="A19" s="10">
        <v>16</v>
      </c>
      <c r="B19" s="11" t="s">
        <v>80</v>
      </c>
      <c r="C19" s="11" t="s">
        <v>81</v>
      </c>
      <c r="D19" s="11" t="s">
        <v>82</v>
      </c>
      <c r="E19" s="12" t="s">
        <v>75</v>
      </c>
      <c r="F19" s="13" t="s">
        <v>76</v>
      </c>
      <c r="G19" s="50">
        <v>0.03</v>
      </c>
      <c r="H19" s="14">
        <v>0.03</v>
      </c>
      <c r="I19" s="16" t="s">
        <v>31</v>
      </c>
      <c r="J19" s="16" t="s">
        <v>31</v>
      </c>
      <c r="K19" s="16" t="s">
        <v>31</v>
      </c>
      <c r="L19" s="14"/>
      <c r="M19" s="14"/>
      <c r="N19" s="14"/>
      <c r="O19" s="17">
        <v>44344</v>
      </c>
      <c r="P19" s="18" t="s">
        <v>32</v>
      </c>
      <c r="Q19" s="25"/>
      <c r="R19" s="48">
        <v>3.9100000000000003E-2</v>
      </c>
      <c r="S19" s="21">
        <v>44239</v>
      </c>
      <c r="T19" s="21"/>
      <c r="U19" s="18" t="s">
        <v>32</v>
      </c>
      <c r="V19" s="49">
        <v>39143</v>
      </c>
      <c r="W19" s="27"/>
      <c r="X19" s="27"/>
    </row>
    <row r="20" spans="1:24" ht="15" x14ac:dyDescent="0.25">
      <c r="A20" s="10">
        <v>17</v>
      </c>
      <c r="B20" s="11" t="s">
        <v>83</v>
      </c>
      <c r="C20" s="11" t="s">
        <v>84</v>
      </c>
      <c r="D20" s="11" t="s">
        <v>85</v>
      </c>
      <c r="E20" s="12" t="s">
        <v>75</v>
      </c>
      <c r="F20" s="13" t="s">
        <v>76</v>
      </c>
      <c r="G20" s="50">
        <v>1.6E-2</v>
      </c>
      <c r="H20" s="14">
        <v>1.6E-2</v>
      </c>
      <c r="I20" s="16" t="s">
        <v>31</v>
      </c>
      <c r="J20" s="16" t="s">
        <v>31</v>
      </c>
      <c r="K20" s="16" t="s">
        <v>31</v>
      </c>
      <c r="L20" s="14"/>
      <c r="M20" s="14"/>
      <c r="N20" s="14"/>
      <c r="O20" s="17">
        <v>44344</v>
      </c>
      <c r="P20" s="18" t="s">
        <v>32</v>
      </c>
      <c r="Q20" s="25"/>
      <c r="R20" s="48">
        <v>2.1100000000000001E-2</v>
      </c>
      <c r="S20" s="21">
        <v>44239</v>
      </c>
      <c r="T20" s="21"/>
      <c r="U20" s="18" t="s">
        <v>32</v>
      </c>
      <c r="V20" s="49">
        <v>42170</v>
      </c>
      <c r="W20" s="23"/>
      <c r="X20" s="23"/>
    </row>
    <row r="21" spans="1:24" ht="15" x14ac:dyDescent="0.25">
      <c r="A21" s="10">
        <v>18</v>
      </c>
      <c r="B21" s="11" t="s">
        <v>86</v>
      </c>
      <c r="C21" s="11" t="s">
        <v>87</v>
      </c>
      <c r="D21" s="11" t="s">
        <v>88</v>
      </c>
      <c r="E21" s="12" t="s">
        <v>75</v>
      </c>
      <c r="F21" s="13" t="s">
        <v>76</v>
      </c>
      <c r="G21" s="50">
        <v>2.5999999999999999E-2</v>
      </c>
      <c r="H21" s="14">
        <v>2.5999999999999999E-2</v>
      </c>
      <c r="I21" s="16" t="s">
        <v>31</v>
      </c>
      <c r="J21" s="16" t="s">
        <v>31</v>
      </c>
      <c r="K21" s="16" t="s">
        <v>31</v>
      </c>
      <c r="L21" s="14"/>
      <c r="M21" s="14"/>
      <c r="N21" s="14"/>
      <c r="O21" s="17">
        <v>44344</v>
      </c>
      <c r="P21" s="18" t="s">
        <v>32</v>
      </c>
      <c r="Q21" s="25"/>
      <c r="R21" s="48">
        <v>3.2899999999999999E-2</v>
      </c>
      <c r="S21" s="21">
        <v>44239</v>
      </c>
      <c r="T21" s="21"/>
      <c r="U21" s="18" t="s">
        <v>32</v>
      </c>
      <c r="V21" s="49">
        <v>42046</v>
      </c>
      <c r="W21" s="23"/>
      <c r="X21" s="23"/>
    </row>
    <row r="22" spans="1:24" ht="15" x14ac:dyDescent="0.25">
      <c r="A22" s="10">
        <v>19</v>
      </c>
      <c r="B22" s="11" t="s">
        <v>89</v>
      </c>
      <c r="C22" s="11" t="s">
        <v>90</v>
      </c>
      <c r="D22" s="11" t="s">
        <v>91</v>
      </c>
      <c r="E22" s="12" t="s">
        <v>75</v>
      </c>
      <c r="F22" s="13" t="s">
        <v>76</v>
      </c>
      <c r="G22" s="50">
        <v>2.1999999999999999E-2</v>
      </c>
      <c r="H22" s="14">
        <v>2.1999999999999999E-2</v>
      </c>
      <c r="I22" s="16" t="s">
        <v>31</v>
      </c>
      <c r="J22" s="16" t="s">
        <v>31</v>
      </c>
      <c r="K22" s="16" t="s">
        <v>31</v>
      </c>
      <c r="L22" s="14"/>
      <c r="M22" s="14"/>
      <c r="N22" s="14"/>
      <c r="O22" s="17">
        <v>44344</v>
      </c>
      <c r="P22" s="18" t="s">
        <v>32</v>
      </c>
      <c r="Q22" s="25"/>
      <c r="R22" s="48">
        <v>2.2400000000000003E-2</v>
      </c>
      <c r="S22" s="21">
        <v>44239</v>
      </c>
      <c r="T22" s="21"/>
      <c r="U22" s="18" t="s">
        <v>32</v>
      </c>
      <c r="V22" s="49">
        <v>43166</v>
      </c>
      <c r="W22" s="23"/>
      <c r="X22" s="23"/>
    </row>
    <row r="23" spans="1:24" ht="15" x14ac:dyDescent="0.25">
      <c r="A23" s="10">
        <v>20</v>
      </c>
      <c r="B23" s="11" t="s">
        <v>92</v>
      </c>
      <c r="C23" s="11" t="s">
        <v>93</v>
      </c>
      <c r="D23" s="11" t="s">
        <v>94</v>
      </c>
      <c r="E23" s="12" t="s">
        <v>75</v>
      </c>
      <c r="F23" s="13" t="s">
        <v>76</v>
      </c>
      <c r="G23" s="50">
        <v>2.5999999999999999E-2</v>
      </c>
      <c r="H23" s="14">
        <v>2.5999999999999999E-2</v>
      </c>
      <c r="I23" s="16" t="s">
        <v>31</v>
      </c>
      <c r="J23" s="16" t="s">
        <v>31</v>
      </c>
      <c r="K23" s="16" t="s">
        <v>31</v>
      </c>
      <c r="L23" s="14"/>
      <c r="M23" s="14"/>
      <c r="N23" s="14"/>
      <c r="O23" s="17">
        <v>44344</v>
      </c>
      <c r="P23" s="18" t="s">
        <v>32</v>
      </c>
      <c r="Q23" s="25"/>
      <c r="R23" s="48">
        <v>3.2199999999999999E-2</v>
      </c>
      <c r="S23" s="21">
        <v>44239</v>
      </c>
      <c r="T23" s="21"/>
      <c r="U23" s="18" t="s">
        <v>32</v>
      </c>
      <c r="V23" s="49">
        <v>38901</v>
      </c>
      <c r="W23" s="27"/>
      <c r="X23" s="27"/>
    </row>
    <row r="24" spans="1:24" ht="15" x14ac:dyDescent="0.25">
      <c r="A24" s="10">
        <v>21</v>
      </c>
      <c r="B24" s="11" t="s">
        <v>95</v>
      </c>
      <c r="C24" s="11" t="s">
        <v>96</v>
      </c>
      <c r="D24" s="11" t="s">
        <v>97</v>
      </c>
      <c r="E24" s="12" t="s">
        <v>75</v>
      </c>
      <c r="F24" s="13" t="s">
        <v>76</v>
      </c>
      <c r="G24" s="50">
        <v>2.5000000000000001E-2</v>
      </c>
      <c r="H24" s="14">
        <v>2.5000000000000001E-2</v>
      </c>
      <c r="I24" s="16" t="s">
        <v>31</v>
      </c>
      <c r="J24" s="16" t="s">
        <v>31</v>
      </c>
      <c r="K24" s="16" t="s">
        <v>31</v>
      </c>
      <c r="L24" s="14"/>
      <c r="M24" s="14"/>
      <c r="N24" s="14"/>
      <c r="O24" s="17">
        <v>44344</v>
      </c>
      <c r="P24" s="18" t="s">
        <v>32</v>
      </c>
      <c r="Q24" s="25"/>
      <c r="R24" s="48">
        <v>3.2199999999999999E-2</v>
      </c>
      <c r="S24" s="21">
        <v>44239</v>
      </c>
      <c r="T24" s="21"/>
      <c r="U24" s="18" t="s">
        <v>32</v>
      </c>
      <c r="V24" s="49">
        <v>38842</v>
      </c>
      <c r="W24" s="27"/>
      <c r="X24" s="27"/>
    </row>
    <row r="25" spans="1:24" ht="15" x14ac:dyDescent="0.25">
      <c r="A25" s="10">
        <v>22</v>
      </c>
      <c r="B25" s="11" t="s">
        <v>98</v>
      </c>
      <c r="C25" s="11" t="s">
        <v>99</v>
      </c>
      <c r="D25" s="11" t="s">
        <v>100</v>
      </c>
      <c r="E25" s="12" t="s">
        <v>75</v>
      </c>
      <c r="F25" s="13" t="s">
        <v>76</v>
      </c>
      <c r="G25" s="50">
        <v>1.7000000000000001E-2</v>
      </c>
      <c r="H25" s="14">
        <v>1.7000000000000001E-2</v>
      </c>
      <c r="I25" s="16" t="s">
        <v>31</v>
      </c>
      <c r="J25" s="16" t="s">
        <v>31</v>
      </c>
      <c r="K25" s="16" t="s">
        <v>31</v>
      </c>
      <c r="L25" s="14"/>
      <c r="M25" s="14"/>
      <c r="N25" s="14"/>
      <c r="O25" s="17">
        <v>44344</v>
      </c>
      <c r="P25" s="18" t="s">
        <v>32</v>
      </c>
      <c r="Q25" s="25"/>
      <c r="R25" s="48">
        <v>2.0400000000000001E-2</v>
      </c>
      <c r="S25" s="21">
        <v>44239</v>
      </c>
      <c r="T25" s="21"/>
      <c r="U25" s="18" t="s">
        <v>32</v>
      </c>
      <c r="V25" s="49">
        <v>42501</v>
      </c>
      <c r="W25" s="23"/>
      <c r="X25" s="23"/>
    </row>
    <row r="26" spans="1:24" ht="15" x14ac:dyDescent="0.25">
      <c r="A26" s="10">
        <v>23</v>
      </c>
      <c r="B26" s="11" t="s">
        <v>101</v>
      </c>
      <c r="C26" s="11" t="s">
        <v>102</v>
      </c>
      <c r="D26" s="11" t="s">
        <v>103</v>
      </c>
      <c r="E26" s="12" t="s">
        <v>75</v>
      </c>
      <c r="F26" s="13" t="s">
        <v>76</v>
      </c>
      <c r="G26" s="50">
        <v>0.02</v>
      </c>
      <c r="H26" s="14">
        <v>0.02</v>
      </c>
      <c r="I26" s="16" t="s">
        <v>31</v>
      </c>
      <c r="J26" s="16" t="s">
        <v>31</v>
      </c>
      <c r="K26" s="16" t="s">
        <v>31</v>
      </c>
      <c r="L26" s="14"/>
      <c r="M26" s="14"/>
      <c r="N26" s="14"/>
      <c r="O26" s="17">
        <v>44344</v>
      </c>
      <c r="P26" s="18" t="s">
        <v>32</v>
      </c>
      <c r="Q26" s="25"/>
      <c r="R26" s="48">
        <v>2.53E-2</v>
      </c>
      <c r="S26" s="21">
        <v>44239</v>
      </c>
      <c r="T26" s="21"/>
      <c r="U26" s="18" t="s">
        <v>32</v>
      </c>
      <c r="V26" s="49">
        <v>41829</v>
      </c>
      <c r="W26" s="23"/>
      <c r="X26" s="23"/>
    </row>
    <row r="27" spans="1:24" ht="15" x14ac:dyDescent="0.25">
      <c r="A27" s="10">
        <v>24</v>
      </c>
      <c r="B27" s="11" t="s">
        <v>104</v>
      </c>
      <c r="C27" s="11" t="s">
        <v>105</v>
      </c>
      <c r="D27" s="11" t="s">
        <v>106</v>
      </c>
      <c r="E27" s="12" t="s">
        <v>75</v>
      </c>
      <c r="F27" s="13" t="s">
        <v>76</v>
      </c>
      <c r="G27" s="50">
        <v>0.02</v>
      </c>
      <c r="H27" s="14">
        <v>0.02</v>
      </c>
      <c r="I27" s="16" t="s">
        <v>31</v>
      </c>
      <c r="J27" s="16" t="s">
        <v>31</v>
      </c>
      <c r="K27" s="16" t="s">
        <v>31</v>
      </c>
      <c r="L27" s="14"/>
      <c r="M27" s="14"/>
      <c r="N27" s="14"/>
      <c r="O27" s="17">
        <v>44344</v>
      </c>
      <c r="P27" s="18" t="s">
        <v>32</v>
      </c>
      <c r="Q27" s="25"/>
      <c r="R27" s="48">
        <v>2.5700000000000001E-2</v>
      </c>
      <c r="S27" s="21">
        <v>44239</v>
      </c>
      <c r="T27" s="21"/>
      <c r="U27" s="18" t="s">
        <v>32</v>
      </c>
      <c r="V27" s="49">
        <v>39378</v>
      </c>
      <c r="W27" s="23"/>
      <c r="X27" s="23"/>
    </row>
    <row r="28" spans="1:24" ht="15" x14ac:dyDescent="0.25">
      <c r="A28" s="10">
        <v>25</v>
      </c>
      <c r="B28" s="11" t="s">
        <v>107</v>
      </c>
      <c r="C28" s="11" t="s">
        <v>108</v>
      </c>
      <c r="D28" s="11" t="s">
        <v>109</v>
      </c>
      <c r="E28" s="12" t="s">
        <v>75</v>
      </c>
      <c r="F28" s="13" t="s">
        <v>76</v>
      </c>
      <c r="G28" s="50">
        <v>0.01</v>
      </c>
      <c r="H28" s="14">
        <v>0.01</v>
      </c>
      <c r="I28" s="16" t="s">
        <v>31</v>
      </c>
      <c r="J28" s="16" t="s">
        <v>31</v>
      </c>
      <c r="K28" s="16" t="s">
        <v>31</v>
      </c>
      <c r="L28" s="16" t="s">
        <v>31</v>
      </c>
      <c r="M28" s="16" t="s">
        <v>31</v>
      </c>
      <c r="N28" s="16" t="s">
        <v>31</v>
      </c>
      <c r="O28" s="17">
        <v>44344</v>
      </c>
      <c r="P28" s="18" t="s">
        <v>32</v>
      </c>
      <c r="Q28" s="25"/>
      <c r="R28" s="48">
        <v>4.7000000000000002E-3</v>
      </c>
      <c r="S28" s="21">
        <v>44414</v>
      </c>
      <c r="T28" s="22" t="s">
        <v>34</v>
      </c>
      <c r="U28" s="18"/>
      <c r="V28" s="49">
        <v>40164</v>
      </c>
      <c r="W28" s="23"/>
      <c r="X28" s="23"/>
    </row>
    <row r="29" spans="1:24" ht="15" x14ac:dyDescent="0.25">
      <c r="A29" s="10">
        <v>26</v>
      </c>
      <c r="B29" s="11" t="s">
        <v>110</v>
      </c>
      <c r="C29" s="11" t="s">
        <v>111</v>
      </c>
      <c r="D29" s="11" t="s">
        <v>112</v>
      </c>
      <c r="E29" s="12" t="s">
        <v>75</v>
      </c>
      <c r="F29" s="13" t="s">
        <v>76</v>
      </c>
      <c r="G29" s="50">
        <v>2.3E-2</v>
      </c>
      <c r="H29" s="14">
        <v>2.3E-2</v>
      </c>
      <c r="I29" s="16" t="s">
        <v>31</v>
      </c>
      <c r="J29" s="16" t="s">
        <v>31</v>
      </c>
      <c r="K29" s="16" t="s">
        <v>31</v>
      </c>
      <c r="L29" s="14"/>
      <c r="M29" s="14"/>
      <c r="N29" s="14"/>
      <c r="O29" s="17">
        <v>44344</v>
      </c>
      <c r="P29" s="18" t="s">
        <v>32</v>
      </c>
      <c r="Q29" s="25"/>
      <c r="R29" s="48">
        <v>2.7200000000000002E-2</v>
      </c>
      <c r="S29" s="21">
        <v>44239</v>
      </c>
      <c r="T29" s="21"/>
      <c r="U29" s="18" t="s">
        <v>32</v>
      </c>
      <c r="V29" s="49">
        <v>39644</v>
      </c>
      <c r="W29" s="23"/>
      <c r="X29" s="23"/>
    </row>
    <row r="30" spans="1:24" ht="15" x14ac:dyDescent="0.25">
      <c r="A30" s="10">
        <v>27</v>
      </c>
      <c r="B30" s="11" t="s">
        <v>113</v>
      </c>
      <c r="C30" s="11" t="s">
        <v>114</v>
      </c>
      <c r="D30" s="11" t="s">
        <v>115</v>
      </c>
      <c r="E30" s="12" t="s">
        <v>75</v>
      </c>
      <c r="F30" s="13" t="s">
        <v>76</v>
      </c>
      <c r="G30" s="50">
        <v>2.7E-2</v>
      </c>
      <c r="H30" s="14">
        <v>2.7E-2</v>
      </c>
      <c r="I30" s="16" t="s">
        <v>31</v>
      </c>
      <c r="J30" s="16" t="s">
        <v>31</v>
      </c>
      <c r="K30" s="16" t="s">
        <v>31</v>
      </c>
      <c r="L30" s="14"/>
      <c r="M30" s="14"/>
      <c r="N30" s="14"/>
      <c r="O30" s="17">
        <v>44344</v>
      </c>
      <c r="P30" s="18" t="s">
        <v>32</v>
      </c>
      <c r="Q30" s="25"/>
      <c r="R30" s="48">
        <v>3.1600000000000003E-2</v>
      </c>
      <c r="S30" s="21">
        <v>44239</v>
      </c>
      <c r="T30" s="21"/>
      <c r="U30" s="18" t="s">
        <v>32</v>
      </c>
      <c r="V30" s="49">
        <v>42016</v>
      </c>
      <c r="W30" s="23"/>
      <c r="X30" s="23"/>
    </row>
    <row r="31" spans="1:24" ht="15" x14ac:dyDescent="0.25">
      <c r="A31" s="10">
        <v>28</v>
      </c>
      <c r="B31" s="11" t="s">
        <v>116</v>
      </c>
      <c r="C31" s="11" t="s">
        <v>117</v>
      </c>
      <c r="D31" s="11" t="s">
        <v>118</v>
      </c>
      <c r="E31" s="12" t="s">
        <v>75</v>
      </c>
      <c r="F31" s="13" t="s">
        <v>76</v>
      </c>
      <c r="G31" s="50">
        <v>2.5999999999999999E-2</v>
      </c>
      <c r="H31" s="14">
        <v>2.5999999999999999E-2</v>
      </c>
      <c r="I31" s="16" t="s">
        <v>31</v>
      </c>
      <c r="J31" s="16" t="s">
        <v>31</v>
      </c>
      <c r="K31" s="16" t="s">
        <v>31</v>
      </c>
      <c r="L31" s="14"/>
      <c r="M31" s="14"/>
      <c r="N31" s="14"/>
      <c r="O31" s="17">
        <v>44344</v>
      </c>
      <c r="P31" s="18" t="s">
        <v>32</v>
      </c>
      <c r="Q31" s="25"/>
      <c r="R31" s="48">
        <v>3.1600000000000003E-2</v>
      </c>
      <c r="S31" s="21">
        <v>44239</v>
      </c>
      <c r="T31" s="21"/>
      <c r="U31" s="18" t="s">
        <v>32</v>
      </c>
      <c r="V31" s="49">
        <v>41598</v>
      </c>
      <c r="W31" s="23"/>
      <c r="X31" s="23"/>
    </row>
    <row r="32" spans="1:24" ht="15" x14ac:dyDescent="0.25">
      <c r="A32" s="10">
        <v>29</v>
      </c>
      <c r="B32" s="11" t="s">
        <v>119</v>
      </c>
      <c r="C32" s="11" t="s">
        <v>120</v>
      </c>
      <c r="D32" s="11" t="s">
        <v>121</v>
      </c>
      <c r="E32" s="12" t="s">
        <v>75</v>
      </c>
      <c r="F32" s="13" t="s">
        <v>76</v>
      </c>
      <c r="G32" s="50">
        <v>8.9999999999999993E-3</v>
      </c>
      <c r="H32" s="14">
        <v>8.9999999999999993E-3</v>
      </c>
      <c r="I32" s="16" t="s">
        <v>31</v>
      </c>
      <c r="J32" s="16" t="s">
        <v>31</v>
      </c>
      <c r="K32" s="16" t="s">
        <v>31</v>
      </c>
      <c r="L32" s="14"/>
      <c r="M32" s="14"/>
      <c r="N32" s="14"/>
      <c r="O32" s="17">
        <v>44344</v>
      </c>
      <c r="P32" s="18" t="s">
        <v>32</v>
      </c>
      <c r="Q32" s="25"/>
      <c r="R32" s="48">
        <v>4.5999999999999999E-3</v>
      </c>
      <c r="S32" s="21">
        <v>44409</v>
      </c>
      <c r="T32" s="22" t="s">
        <v>34</v>
      </c>
      <c r="U32" s="18"/>
      <c r="V32" s="49">
        <v>43796</v>
      </c>
      <c r="W32" s="27"/>
      <c r="X32" s="27"/>
    </row>
    <row r="33" spans="1:24" ht="15" x14ac:dyDescent="0.25">
      <c r="A33" s="10">
        <v>30</v>
      </c>
      <c r="B33" s="11" t="s">
        <v>122</v>
      </c>
      <c r="C33" s="11" t="s">
        <v>123</v>
      </c>
      <c r="D33" s="11" t="s">
        <v>124</v>
      </c>
      <c r="E33" s="12" t="s">
        <v>75</v>
      </c>
      <c r="F33" s="13" t="s">
        <v>76</v>
      </c>
      <c r="G33" s="51" t="s">
        <v>31</v>
      </c>
      <c r="H33" s="16" t="s">
        <v>31</v>
      </c>
      <c r="I33" s="16" t="s">
        <v>31</v>
      </c>
      <c r="J33" s="16" t="s">
        <v>31</v>
      </c>
      <c r="K33" s="16" t="s">
        <v>31</v>
      </c>
      <c r="L33" s="14"/>
      <c r="M33" s="14"/>
      <c r="N33" s="14"/>
      <c r="O33" s="14"/>
      <c r="P33" s="18" t="s">
        <v>125</v>
      </c>
      <c r="Q33" s="25"/>
      <c r="R33" s="48">
        <v>0.01</v>
      </c>
      <c r="S33" s="21">
        <v>44239</v>
      </c>
      <c r="T33" s="21"/>
      <c r="U33" s="18" t="s">
        <v>126</v>
      </c>
      <c r="V33" s="49">
        <v>44028</v>
      </c>
      <c r="W33" s="27"/>
      <c r="X33" s="27"/>
    </row>
    <row r="34" spans="1:24" ht="15" x14ac:dyDescent="0.25">
      <c r="A34" s="10">
        <v>31</v>
      </c>
      <c r="B34" s="11" t="s">
        <v>127</v>
      </c>
      <c r="C34" s="11" t="s">
        <v>128</v>
      </c>
      <c r="D34" s="11" t="s">
        <v>129</v>
      </c>
      <c r="E34" s="12" t="s">
        <v>75</v>
      </c>
      <c r="F34" s="13" t="s">
        <v>76</v>
      </c>
      <c r="G34" s="52" t="s">
        <v>31</v>
      </c>
      <c r="H34" s="16" t="s">
        <v>31</v>
      </c>
      <c r="I34" s="16" t="s">
        <v>31</v>
      </c>
      <c r="J34" s="16" t="s">
        <v>31</v>
      </c>
      <c r="K34" s="16" t="s">
        <v>31</v>
      </c>
      <c r="L34" s="29"/>
      <c r="M34" s="29"/>
      <c r="N34" s="29"/>
      <c r="O34" s="29"/>
      <c r="P34" s="18" t="s">
        <v>130</v>
      </c>
      <c r="Q34" s="24"/>
      <c r="R34" s="48">
        <v>2E-3</v>
      </c>
      <c r="S34" s="21">
        <v>44400</v>
      </c>
      <c r="T34" s="21"/>
      <c r="U34" s="18" t="s">
        <v>126</v>
      </c>
      <c r="V34" s="49">
        <v>44384</v>
      </c>
      <c r="W34" s="27"/>
      <c r="X34" s="27"/>
    </row>
    <row r="35" spans="1:24" ht="15" x14ac:dyDescent="0.25">
      <c r="A35" s="10">
        <v>32</v>
      </c>
      <c r="B35" s="11" t="s">
        <v>131</v>
      </c>
      <c r="C35" s="11" t="s">
        <v>132</v>
      </c>
      <c r="D35" s="11" t="s">
        <v>133</v>
      </c>
      <c r="E35" s="12" t="s">
        <v>134</v>
      </c>
      <c r="F35" s="13" t="s">
        <v>76</v>
      </c>
      <c r="G35" s="50">
        <v>3.1E-2</v>
      </c>
      <c r="H35" s="14">
        <v>3.1E-2</v>
      </c>
      <c r="I35" s="16" t="s">
        <v>31</v>
      </c>
      <c r="J35" s="16" t="s">
        <v>31</v>
      </c>
      <c r="K35" s="16" t="s">
        <v>31</v>
      </c>
      <c r="L35" s="14"/>
      <c r="M35" s="14"/>
      <c r="N35" s="14"/>
      <c r="O35" s="17">
        <v>44344</v>
      </c>
      <c r="P35" s="18" t="s">
        <v>32</v>
      </c>
      <c r="Q35" s="25"/>
      <c r="R35" s="48">
        <v>1.7399999999999999E-2</v>
      </c>
      <c r="S35" s="21">
        <v>44239</v>
      </c>
      <c r="T35" s="21"/>
      <c r="U35" s="18" t="s">
        <v>32</v>
      </c>
      <c r="V35" s="49">
        <v>40780</v>
      </c>
      <c r="W35" s="23"/>
      <c r="X35" s="23"/>
    </row>
    <row r="36" spans="1:24" ht="15" x14ac:dyDescent="0.25">
      <c r="A36" s="10">
        <v>33</v>
      </c>
      <c r="B36" s="11" t="s">
        <v>135</v>
      </c>
      <c r="C36" s="11" t="s">
        <v>136</v>
      </c>
      <c r="D36" s="11" t="s">
        <v>137</v>
      </c>
      <c r="E36" s="12" t="s">
        <v>134</v>
      </c>
      <c r="F36" s="13" t="s">
        <v>76</v>
      </c>
      <c r="G36" s="50">
        <v>2.5999999999999999E-2</v>
      </c>
      <c r="H36" s="14">
        <v>2.5999999999999999E-2</v>
      </c>
      <c r="I36" s="16" t="s">
        <v>31</v>
      </c>
      <c r="J36" s="16" t="s">
        <v>31</v>
      </c>
      <c r="K36" s="16" t="s">
        <v>31</v>
      </c>
      <c r="L36" s="14"/>
      <c r="M36" s="14"/>
      <c r="N36" s="14"/>
      <c r="O36" s="17">
        <v>44344</v>
      </c>
      <c r="P36" s="18" t="s">
        <v>32</v>
      </c>
      <c r="Q36" s="25"/>
      <c r="R36" s="48">
        <v>2.8900000000000002E-2</v>
      </c>
      <c r="S36" s="21">
        <v>44239</v>
      </c>
      <c r="T36" s="21"/>
      <c r="U36" s="18" t="s">
        <v>32</v>
      </c>
      <c r="V36" s="49">
        <v>39738</v>
      </c>
      <c r="W36" s="23"/>
      <c r="X36" s="23"/>
    </row>
    <row r="37" spans="1:24" ht="15" x14ac:dyDescent="0.25">
      <c r="A37" s="10">
        <v>34</v>
      </c>
      <c r="B37" s="11" t="s">
        <v>138</v>
      </c>
      <c r="C37" s="11" t="s">
        <v>139</v>
      </c>
      <c r="D37" s="11" t="s">
        <v>140</v>
      </c>
      <c r="E37" s="12" t="s">
        <v>134</v>
      </c>
      <c r="F37" s="13" t="s">
        <v>76</v>
      </c>
      <c r="G37" s="50">
        <v>2.7E-2</v>
      </c>
      <c r="H37" s="14">
        <v>2.7E-2</v>
      </c>
      <c r="I37" s="16" t="s">
        <v>31</v>
      </c>
      <c r="J37" s="16" t="s">
        <v>31</v>
      </c>
      <c r="K37" s="16" t="s">
        <v>31</v>
      </c>
      <c r="L37" s="14"/>
      <c r="M37" s="14"/>
      <c r="N37" s="14"/>
      <c r="O37" s="17">
        <v>44344</v>
      </c>
      <c r="P37" s="18" t="s">
        <v>32</v>
      </c>
      <c r="Q37" s="25"/>
      <c r="R37" s="48">
        <v>0.03</v>
      </c>
      <c r="S37" s="21">
        <v>44239</v>
      </c>
      <c r="T37" s="21"/>
      <c r="U37" s="18" t="s">
        <v>32</v>
      </c>
      <c r="V37" s="49">
        <v>42774</v>
      </c>
      <c r="W37" s="23"/>
      <c r="X37" s="23"/>
    </row>
    <row r="38" spans="1:24" ht="15" x14ac:dyDescent="0.25">
      <c r="A38" s="10">
        <v>35</v>
      </c>
      <c r="B38" s="11" t="s">
        <v>141</v>
      </c>
      <c r="C38" s="11" t="s">
        <v>142</v>
      </c>
      <c r="D38" s="11" t="s">
        <v>143</v>
      </c>
      <c r="E38" s="12" t="s">
        <v>134</v>
      </c>
      <c r="F38" s="13" t="s">
        <v>76</v>
      </c>
      <c r="G38" s="50">
        <v>2.1000000000000001E-2</v>
      </c>
      <c r="H38" s="14">
        <v>2.1000000000000001E-2</v>
      </c>
      <c r="I38" s="16" t="s">
        <v>31</v>
      </c>
      <c r="J38" s="16" t="s">
        <v>31</v>
      </c>
      <c r="K38" s="16" t="s">
        <v>31</v>
      </c>
      <c r="L38" s="14"/>
      <c r="M38" s="14"/>
      <c r="N38" s="14"/>
      <c r="O38" s="17">
        <v>44344</v>
      </c>
      <c r="P38" s="18" t="s">
        <v>32</v>
      </c>
      <c r="Q38" s="25"/>
      <c r="R38" s="48">
        <v>2.4300000000000002E-2</v>
      </c>
      <c r="S38" s="21">
        <v>44239</v>
      </c>
      <c r="T38" s="21"/>
      <c r="U38" s="18" t="s">
        <v>32</v>
      </c>
      <c r="V38" s="49">
        <v>42263</v>
      </c>
      <c r="W38" s="23"/>
      <c r="X38" s="23"/>
    </row>
    <row r="39" spans="1:24" ht="15" x14ac:dyDescent="0.25">
      <c r="A39" s="10">
        <v>36</v>
      </c>
      <c r="B39" s="11" t="s">
        <v>144</v>
      </c>
      <c r="C39" s="11" t="s">
        <v>145</v>
      </c>
      <c r="D39" s="11" t="s">
        <v>146</v>
      </c>
      <c r="E39" s="12" t="s">
        <v>134</v>
      </c>
      <c r="F39" s="13" t="s">
        <v>76</v>
      </c>
      <c r="G39" s="50">
        <v>1.7000000000000001E-2</v>
      </c>
      <c r="H39" s="14">
        <v>1.7000000000000001E-2</v>
      </c>
      <c r="I39" s="16" t="s">
        <v>31</v>
      </c>
      <c r="J39" s="16" t="s">
        <v>31</v>
      </c>
      <c r="K39" s="16" t="s">
        <v>31</v>
      </c>
      <c r="L39" s="14"/>
      <c r="M39" s="14"/>
      <c r="N39" s="14"/>
      <c r="O39" s="17">
        <v>44344</v>
      </c>
      <c r="P39" s="18" t="s">
        <v>32</v>
      </c>
      <c r="Q39" s="25"/>
      <c r="R39" s="48">
        <v>1.72E-2</v>
      </c>
      <c r="S39" s="21">
        <v>44239</v>
      </c>
      <c r="T39" s="21"/>
      <c r="U39" s="18" t="s">
        <v>32</v>
      </c>
      <c r="V39" s="49">
        <v>39925</v>
      </c>
      <c r="W39" s="23"/>
      <c r="X39" s="23"/>
    </row>
    <row r="40" spans="1:24" ht="15" x14ac:dyDescent="0.25">
      <c r="A40" s="10">
        <v>37</v>
      </c>
      <c r="B40" s="11" t="s">
        <v>147</v>
      </c>
      <c r="C40" s="11" t="s">
        <v>148</v>
      </c>
      <c r="D40" s="11" t="s">
        <v>149</v>
      </c>
      <c r="E40" s="12" t="s">
        <v>134</v>
      </c>
      <c r="F40" s="13" t="s">
        <v>76</v>
      </c>
      <c r="G40" s="50">
        <v>1.7000000000000001E-2</v>
      </c>
      <c r="H40" s="14">
        <v>1.7000000000000001E-2</v>
      </c>
      <c r="I40" s="16" t="s">
        <v>31</v>
      </c>
      <c r="J40" s="16" t="s">
        <v>31</v>
      </c>
      <c r="K40" s="16" t="s">
        <v>31</v>
      </c>
      <c r="L40" s="14"/>
      <c r="M40" s="14"/>
      <c r="N40" s="14"/>
      <c r="O40" s="17">
        <v>44344</v>
      </c>
      <c r="P40" s="18" t="s">
        <v>32</v>
      </c>
      <c r="Q40" s="25"/>
      <c r="R40" s="48">
        <v>1.7399999999999999E-2</v>
      </c>
      <c r="S40" s="21">
        <v>44239</v>
      </c>
      <c r="T40" s="21"/>
      <c r="U40" s="18" t="s">
        <v>32</v>
      </c>
      <c r="V40" s="49">
        <v>40921</v>
      </c>
      <c r="W40" s="23"/>
      <c r="X40" s="23"/>
    </row>
    <row r="41" spans="1:24" ht="15" x14ac:dyDescent="0.25">
      <c r="A41" s="10">
        <v>38</v>
      </c>
      <c r="B41" s="11" t="s">
        <v>150</v>
      </c>
      <c r="C41" s="11" t="s">
        <v>151</v>
      </c>
      <c r="D41" s="11" t="s">
        <v>152</v>
      </c>
      <c r="E41" s="12" t="s">
        <v>153</v>
      </c>
      <c r="F41" s="13" t="s">
        <v>30</v>
      </c>
      <c r="G41" s="50">
        <v>0.03</v>
      </c>
      <c r="H41" s="14">
        <v>3.1E-2</v>
      </c>
      <c r="I41" s="14">
        <v>2.9000000000000001E-2</v>
      </c>
      <c r="J41" s="16" t="s">
        <v>31</v>
      </c>
      <c r="K41" s="14">
        <v>2.1999999999999999E-2</v>
      </c>
      <c r="L41" s="14"/>
      <c r="M41" s="14"/>
      <c r="N41" s="14"/>
      <c r="O41" s="17">
        <v>44344</v>
      </c>
      <c r="P41" s="18" t="s">
        <v>32</v>
      </c>
      <c r="Q41" s="25"/>
      <c r="R41" s="48">
        <v>3.6200000000000003E-2</v>
      </c>
      <c r="S41" s="21">
        <v>44239</v>
      </c>
      <c r="T41" s="21"/>
      <c r="U41" s="18" t="s">
        <v>32</v>
      </c>
      <c r="V41" s="49">
        <v>36685</v>
      </c>
      <c r="W41" s="27"/>
      <c r="X41" s="27"/>
    </row>
    <row r="42" spans="1:24" ht="15" x14ac:dyDescent="0.25">
      <c r="A42" s="10">
        <v>39</v>
      </c>
      <c r="B42" s="11" t="s">
        <v>154</v>
      </c>
      <c r="C42" s="11" t="s">
        <v>155</v>
      </c>
      <c r="D42" s="11" t="s">
        <v>156</v>
      </c>
      <c r="E42" s="12" t="s">
        <v>153</v>
      </c>
      <c r="F42" s="13" t="s">
        <v>30</v>
      </c>
      <c r="G42" s="50">
        <v>0.03</v>
      </c>
      <c r="H42" s="14">
        <v>3.1E-2</v>
      </c>
      <c r="I42" s="16" t="s">
        <v>31</v>
      </c>
      <c r="J42" s="16" t="s">
        <v>31</v>
      </c>
      <c r="K42" s="14">
        <v>2.4E-2</v>
      </c>
      <c r="L42" s="14"/>
      <c r="M42" s="14"/>
      <c r="N42" s="14"/>
      <c r="O42" s="17">
        <v>44344</v>
      </c>
      <c r="P42" s="18" t="s">
        <v>32</v>
      </c>
      <c r="Q42" s="25"/>
      <c r="R42" s="48">
        <v>3.6200000000000003E-2</v>
      </c>
      <c r="S42" s="21">
        <v>44239</v>
      </c>
      <c r="T42" s="21"/>
      <c r="U42" s="18" t="s">
        <v>32</v>
      </c>
      <c r="V42" s="49">
        <v>38106</v>
      </c>
      <c r="W42" s="27"/>
      <c r="X42" s="27"/>
    </row>
    <row r="43" spans="1:24" ht="15" x14ac:dyDescent="0.25">
      <c r="A43" s="10">
        <v>40</v>
      </c>
      <c r="B43" s="11" t="s">
        <v>157</v>
      </c>
      <c r="C43" s="11" t="s">
        <v>158</v>
      </c>
      <c r="D43" s="11" t="s">
        <v>159</v>
      </c>
      <c r="E43" s="12" t="s">
        <v>153</v>
      </c>
      <c r="F43" s="13" t="s">
        <v>30</v>
      </c>
      <c r="G43" s="50">
        <v>2.3E-2</v>
      </c>
      <c r="H43" s="14">
        <v>2.3E-2</v>
      </c>
      <c r="I43" s="16" t="s">
        <v>31</v>
      </c>
      <c r="J43" s="16" t="s">
        <v>31</v>
      </c>
      <c r="K43" s="14">
        <v>2.3E-2</v>
      </c>
      <c r="L43" s="14"/>
      <c r="M43" s="14"/>
      <c r="N43" s="14"/>
      <c r="O43" s="17">
        <v>44344</v>
      </c>
      <c r="P43" s="18" t="s">
        <v>32</v>
      </c>
      <c r="Q43" s="25"/>
      <c r="R43" s="48">
        <v>2.7300000000000001E-2</v>
      </c>
      <c r="S43" s="21">
        <v>44239</v>
      </c>
      <c r="T43" s="21"/>
      <c r="U43" s="18" t="s">
        <v>32</v>
      </c>
      <c r="V43" s="49">
        <v>37378</v>
      </c>
      <c r="W43" s="27"/>
      <c r="X43" s="27"/>
    </row>
    <row r="44" spans="1:24" ht="15" x14ac:dyDescent="0.25">
      <c r="A44" s="10">
        <v>41</v>
      </c>
      <c r="B44" s="11" t="s">
        <v>160</v>
      </c>
      <c r="C44" s="11" t="s">
        <v>161</v>
      </c>
      <c r="D44" s="11" t="s">
        <v>162</v>
      </c>
      <c r="E44" s="12" t="s">
        <v>153</v>
      </c>
      <c r="F44" s="13" t="s">
        <v>30</v>
      </c>
      <c r="G44" s="50">
        <v>1.6E-2</v>
      </c>
      <c r="H44" s="14">
        <v>1.6E-2</v>
      </c>
      <c r="I44" s="16" t="s">
        <v>31</v>
      </c>
      <c r="J44" s="16" t="s">
        <v>31</v>
      </c>
      <c r="K44" s="14">
        <v>1.6E-2</v>
      </c>
      <c r="L44" s="14"/>
      <c r="M44" s="14"/>
      <c r="N44" s="14"/>
      <c r="O44" s="17">
        <v>44344</v>
      </c>
      <c r="P44" s="18" t="s">
        <v>32</v>
      </c>
      <c r="Q44" s="25"/>
      <c r="R44" s="48">
        <v>2.0800000000000003E-2</v>
      </c>
      <c r="S44" s="21">
        <v>44239</v>
      </c>
      <c r="T44" s="21"/>
      <c r="U44" s="18" t="s">
        <v>32</v>
      </c>
      <c r="V44" s="49">
        <v>37778</v>
      </c>
      <c r="W44" s="27"/>
      <c r="X44" s="27"/>
    </row>
    <row r="45" spans="1:24" ht="15" x14ac:dyDescent="0.25">
      <c r="A45" s="10">
        <v>42</v>
      </c>
      <c r="B45" s="11" t="s">
        <v>163</v>
      </c>
      <c r="C45" s="11" t="s">
        <v>164</v>
      </c>
      <c r="D45" s="11" t="s">
        <v>165</v>
      </c>
      <c r="E45" s="12" t="s">
        <v>153</v>
      </c>
      <c r="F45" s="13" t="s">
        <v>30</v>
      </c>
      <c r="G45" s="50">
        <v>2.5000000000000001E-2</v>
      </c>
      <c r="H45" s="14">
        <v>2.5000000000000001E-2</v>
      </c>
      <c r="I45" s="16">
        <v>2.5000000000000001E-2</v>
      </c>
      <c r="J45" s="16" t="s">
        <v>31</v>
      </c>
      <c r="K45" s="16">
        <v>2.1000000000000001E-2</v>
      </c>
      <c r="L45" s="14"/>
      <c r="M45" s="14"/>
      <c r="N45" s="14"/>
      <c r="O45" s="17">
        <v>44344</v>
      </c>
      <c r="P45" s="18" t="s">
        <v>32</v>
      </c>
      <c r="Q45" s="25"/>
      <c r="R45" s="48">
        <v>2.92E-2</v>
      </c>
      <c r="S45" s="21">
        <v>44239</v>
      </c>
      <c r="T45" s="21"/>
      <c r="U45" s="18" t="s">
        <v>32</v>
      </c>
      <c r="V45" s="49">
        <v>38558</v>
      </c>
      <c r="W45" s="27"/>
      <c r="X45" s="27"/>
    </row>
    <row r="46" spans="1:24" ht="15" x14ac:dyDescent="0.25">
      <c r="A46" s="10">
        <v>43</v>
      </c>
      <c r="B46" s="11" t="s">
        <v>166</v>
      </c>
      <c r="C46" s="11" t="s">
        <v>167</v>
      </c>
      <c r="D46" s="11" t="s">
        <v>168</v>
      </c>
      <c r="E46" s="12" t="s">
        <v>169</v>
      </c>
      <c r="F46" s="13" t="s">
        <v>76</v>
      </c>
      <c r="G46" s="50">
        <v>0</v>
      </c>
      <c r="H46" s="14"/>
      <c r="I46" s="14"/>
      <c r="J46" s="16"/>
      <c r="K46" s="14"/>
      <c r="L46" s="14"/>
      <c r="M46" s="14"/>
      <c r="N46" s="14"/>
      <c r="O46" s="17">
        <v>44344</v>
      </c>
      <c r="P46" s="18" t="s">
        <v>32</v>
      </c>
      <c r="Q46" s="25"/>
      <c r="R46" s="48">
        <v>1.9E-3</v>
      </c>
      <c r="S46" s="21">
        <v>44470</v>
      </c>
      <c r="T46" s="22" t="s">
        <v>34</v>
      </c>
      <c r="U46" s="21"/>
      <c r="V46" s="49">
        <v>43812</v>
      </c>
      <c r="W46" s="27"/>
      <c r="X46" s="27"/>
    </row>
    <row r="47" spans="1:24" ht="15" x14ac:dyDescent="0.25">
      <c r="A47" s="10">
        <v>44</v>
      </c>
      <c r="B47" s="11" t="s">
        <v>170</v>
      </c>
      <c r="C47" s="11" t="s">
        <v>171</v>
      </c>
      <c r="D47" s="11" t="s">
        <v>172</v>
      </c>
      <c r="E47" s="12" t="s">
        <v>169</v>
      </c>
      <c r="F47" s="13" t="s">
        <v>76</v>
      </c>
      <c r="G47" s="50">
        <v>2E-3</v>
      </c>
      <c r="H47" s="14"/>
      <c r="I47" s="14"/>
      <c r="J47" s="16"/>
      <c r="K47" s="14"/>
      <c r="L47" s="14"/>
      <c r="M47" s="14"/>
      <c r="N47" s="14"/>
      <c r="O47" s="17">
        <v>44344</v>
      </c>
      <c r="P47" s="18" t="s">
        <v>32</v>
      </c>
      <c r="Q47" s="25"/>
      <c r="R47" s="48">
        <v>2.8999999999999998E-3</v>
      </c>
      <c r="S47" s="21">
        <v>44470</v>
      </c>
      <c r="T47" s="22" t="s">
        <v>34</v>
      </c>
      <c r="U47" s="21"/>
      <c r="V47" s="49">
        <v>43798</v>
      </c>
      <c r="W47" s="27"/>
      <c r="X47" s="27"/>
    </row>
    <row r="48" spans="1:24" ht="15" x14ac:dyDescent="0.25">
      <c r="A48" s="10">
        <v>45</v>
      </c>
      <c r="B48" s="11" t="s">
        <v>173</v>
      </c>
      <c r="C48" s="11" t="s">
        <v>174</v>
      </c>
      <c r="D48" s="11" t="s">
        <v>175</v>
      </c>
      <c r="E48" s="12" t="s">
        <v>169</v>
      </c>
      <c r="F48" s="13" t="s">
        <v>76</v>
      </c>
      <c r="G48" s="50">
        <v>2E-3</v>
      </c>
      <c r="H48" s="14"/>
      <c r="I48" s="14"/>
      <c r="J48" s="16"/>
      <c r="K48" s="14"/>
      <c r="L48" s="14"/>
      <c r="M48" s="14"/>
      <c r="N48" s="14"/>
      <c r="O48" s="17">
        <v>44344</v>
      </c>
      <c r="P48" s="18" t="s">
        <v>32</v>
      </c>
      <c r="Q48" s="25"/>
      <c r="R48" s="48">
        <v>4.8999999999999998E-3</v>
      </c>
      <c r="S48" s="21">
        <v>44470</v>
      </c>
      <c r="T48" s="22" t="s">
        <v>34</v>
      </c>
      <c r="U48" s="21"/>
      <c r="V48" s="49">
        <v>43798</v>
      </c>
      <c r="W48" s="27"/>
      <c r="X48" s="27"/>
    </row>
    <row r="49" spans="1:24" ht="15" x14ac:dyDescent="0.25">
      <c r="A49" s="10">
        <v>46</v>
      </c>
      <c r="B49" s="11" t="s">
        <v>176</v>
      </c>
      <c r="C49" s="11" t="s">
        <v>177</v>
      </c>
      <c r="D49" s="11" t="s">
        <v>178</v>
      </c>
      <c r="E49" s="12" t="s">
        <v>169</v>
      </c>
      <c r="F49" s="13" t="s">
        <v>76</v>
      </c>
      <c r="G49" s="50">
        <v>3.0000000000000001E-3</v>
      </c>
      <c r="H49" s="14"/>
      <c r="I49" s="14"/>
      <c r="J49" s="16"/>
      <c r="K49" s="14"/>
      <c r="L49" s="14"/>
      <c r="M49" s="14"/>
      <c r="N49" s="14"/>
      <c r="O49" s="17">
        <v>44344</v>
      </c>
      <c r="P49" s="18" t="s">
        <v>32</v>
      </c>
      <c r="Q49" s="25"/>
      <c r="R49" s="48">
        <v>5.0000000000000001E-3</v>
      </c>
      <c r="S49" s="21">
        <v>44470</v>
      </c>
      <c r="T49" s="22" t="s">
        <v>34</v>
      </c>
      <c r="U49" s="21"/>
      <c r="V49" s="49">
        <v>43798</v>
      </c>
      <c r="W49" s="27"/>
      <c r="X49" s="27"/>
    </row>
    <row r="50" spans="1:24" ht="15" x14ac:dyDescent="0.25">
      <c r="A50" s="10">
        <v>47</v>
      </c>
      <c r="B50" s="11" t="s">
        <v>179</v>
      </c>
      <c r="C50" s="11" t="s">
        <v>180</v>
      </c>
      <c r="D50" s="11" t="s">
        <v>181</v>
      </c>
      <c r="E50" s="12" t="s">
        <v>169</v>
      </c>
      <c r="F50" s="13" t="s">
        <v>76</v>
      </c>
      <c r="G50" s="50">
        <v>3.0000000000000001E-3</v>
      </c>
      <c r="H50" s="14"/>
      <c r="I50" s="14"/>
      <c r="J50" s="16"/>
      <c r="K50" s="14"/>
      <c r="L50" s="14"/>
      <c r="M50" s="14"/>
      <c r="N50" s="14"/>
      <c r="O50" s="17">
        <v>44344</v>
      </c>
      <c r="P50" s="18" t="s">
        <v>32</v>
      </c>
      <c r="Q50" s="25"/>
      <c r="R50" s="48">
        <v>4.8999999999999998E-3</v>
      </c>
      <c r="S50" s="21">
        <v>44470</v>
      </c>
      <c r="T50" s="22" t="s">
        <v>34</v>
      </c>
      <c r="U50" s="21"/>
      <c r="V50" s="49">
        <v>43798</v>
      </c>
      <c r="W50" s="27"/>
      <c r="X50" s="27"/>
    </row>
    <row r="51" spans="1:24" ht="15" x14ac:dyDescent="0.25">
      <c r="A51" s="10">
        <v>48</v>
      </c>
      <c r="B51" s="11" t="s">
        <v>182</v>
      </c>
      <c r="C51" s="11" t="s">
        <v>183</v>
      </c>
      <c r="D51" s="11" t="s">
        <v>184</v>
      </c>
      <c r="E51" s="12" t="s">
        <v>169</v>
      </c>
      <c r="F51" s="13" t="s">
        <v>76</v>
      </c>
      <c r="G51" s="50">
        <v>3.0000000000000001E-3</v>
      </c>
      <c r="H51" s="14"/>
      <c r="I51" s="14"/>
      <c r="J51" s="16"/>
      <c r="K51" s="14"/>
      <c r="L51" s="14"/>
      <c r="M51" s="14"/>
      <c r="N51" s="14"/>
      <c r="O51" s="17">
        <v>44344</v>
      </c>
      <c r="P51" s="18" t="s">
        <v>32</v>
      </c>
      <c r="Q51" s="25"/>
      <c r="R51" s="48">
        <v>4.5999999999999999E-3</v>
      </c>
      <c r="S51" s="21">
        <v>44470</v>
      </c>
      <c r="T51" s="22" t="s">
        <v>34</v>
      </c>
      <c r="U51" s="21"/>
      <c r="V51" s="49">
        <v>43798</v>
      </c>
      <c r="W51" s="27"/>
      <c r="X51" s="27"/>
    </row>
    <row r="52" spans="1:24" ht="15" x14ac:dyDescent="0.25">
      <c r="A52" s="10">
        <v>49</v>
      </c>
      <c r="B52" s="11" t="s">
        <v>185</v>
      </c>
      <c r="C52" s="11" t="s">
        <v>186</v>
      </c>
      <c r="D52" s="11" t="s">
        <v>187</v>
      </c>
      <c r="E52" s="12" t="s">
        <v>169</v>
      </c>
      <c r="F52" s="13" t="s">
        <v>76</v>
      </c>
      <c r="G52" s="50">
        <v>3.0000000000000001E-3</v>
      </c>
      <c r="H52" s="14"/>
      <c r="I52" s="14"/>
      <c r="J52" s="16"/>
      <c r="K52" s="14"/>
      <c r="L52" s="14"/>
      <c r="M52" s="14"/>
      <c r="N52" s="14"/>
      <c r="O52" s="17">
        <v>44344</v>
      </c>
      <c r="P52" s="18" t="s">
        <v>32</v>
      </c>
      <c r="Q52" s="25"/>
      <c r="R52" s="48">
        <v>4.1000000000000003E-3</v>
      </c>
      <c r="S52" s="21">
        <v>44470</v>
      </c>
      <c r="T52" s="22" t="s">
        <v>34</v>
      </c>
      <c r="U52" s="21"/>
      <c r="V52" s="49">
        <v>43798</v>
      </c>
      <c r="W52" s="27"/>
      <c r="X52" s="27"/>
    </row>
    <row r="53" spans="1:24" ht="15" x14ac:dyDescent="0.25">
      <c r="A53" s="10">
        <v>50</v>
      </c>
      <c r="B53" s="11" t="s">
        <v>188</v>
      </c>
      <c r="C53" s="11" t="s">
        <v>189</v>
      </c>
      <c r="D53" s="11" t="s">
        <v>190</v>
      </c>
      <c r="E53" s="12" t="s">
        <v>169</v>
      </c>
      <c r="F53" s="13" t="s">
        <v>76</v>
      </c>
      <c r="G53" s="50">
        <v>2E-3</v>
      </c>
      <c r="H53" s="14"/>
      <c r="I53" s="14"/>
      <c r="J53" s="16"/>
      <c r="K53" s="14"/>
      <c r="L53" s="14"/>
      <c r="M53" s="14"/>
      <c r="N53" s="14"/>
      <c r="O53" s="17">
        <v>44344</v>
      </c>
      <c r="P53" s="18" t="s">
        <v>32</v>
      </c>
      <c r="Q53" s="25"/>
      <c r="R53" s="48">
        <v>4.1000000000000003E-3</v>
      </c>
      <c r="S53" s="21">
        <v>44470</v>
      </c>
      <c r="T53" s="22" t="s">
        <v>34</v>
      </c>
      <c r="U53" s="21"/>
      <c r="V53" s="49">
        <v>43798</v>
      </c>
      <c r="W53" s="27"/>
      <c r="X53" s="27"/>
    </row>
    <row r="54" spans="1:24" ht="15" x14ac:dyDescent="0.25">
      <c r="A54" s="10">
        <v>51</v>
      </c>
      <c r="B54" s="11" t="s">
        <v>191</v>
      </c>
      <c r="C54" s="11" t="s">
        <v>192</v>
      </c>
      <c r="D54" s="11" t="s">
        <v>193</v>
      </c>
      <c r="E54" s="12" t="s">
        <v>169</v>
      </c>
      <c r="F54" s="13" t="s">
        <v>76</v>
      </c>
      <c r="G54" s="50">
        <v>0</v>
      </c>
      <c r="H54" s="14"/>
      <c r="I54" s="14"/>
      <c r="J54" s="16"/>
      <c r="K54" s="14"/>
      <c r="L54" s="14"/>
      <c r="M54" s="14"/>
      <c r="N54" s="14"/>
      <c r="O54" s="17">
        <v>44344</v>
      </c>
      <c r="P54" s="18" t="s">
        <v>32</v>
      </c>
      <c r="Q54" s="25"/>
      <c r="R54" s="48">
        <v>3.3999999999999998E-3</v>
      </c>
      <c r="S54" s="21">
        <v>44470</v>
      </c>
      <c r="T54" s="22" t="s">
        <v>34</v>
      </c>
      <c r="U54" s="21"/>
      <c r="V54" s="49">
        <v>43803</v>
      </c>
      <c r="W54" s="27"/>
      <c r="X54" s="27"/>
    </row>
    <row r="55" spans="1:24" ht="15" x14ac:dyDescent="0.25">
      <c r="A55" s="10">
        <v>52</v>
      </c>
      <c r="B55" s="1" t="s">
        <v>194</v>
      </c>
      <c r="C55" s="11" t="s">
        <v>195</v>
      </c>
      <c r="D55" s="11" t="s">
        <v>196</v>
      </c>
      <c r="E55" s="12" t="s">
        <v>169</v>
      </c>
      <c r="F55" s="13" t="s">
        <v>76</v>
      </c>
      <c r="G55" s="53" t="s">
        <v>31</v>
      </c>
      <c r="H55" s="29"/>
      <c r="I55" s="30"/>
      <c r="J55" s="16"/>
      <c r="K55" s="30"/>
      <c r="L55" s="30"/>
      <c r="M55" s="30"/>
      <c r="N55" s="30"/>
      <c r="O55" s="30"/>
      <c r="P55" s="18" t="s">
        <v>130</v>
      </c>
      <c r="Q55" s="31"/>
      <c r="R55" s="48">
        <v>0</v>
      </c>
      <c r="S55" s="21">
        <v>44239</v>
      </c>
      <c r="T55" s="21"/>
      <c r="U55" s="18" t="s">
        <v>126</v>
      </c>
      <c r="V55" s="49">
        <v>44292</v>
      </c>
      <c r="W55" s="27"/>
      <c r="X55" s="32"/>
    </row>
    <row r="57" spans="1:24" x14ac:dyDescent="0.2">
      <c r="D57" s="101" t="s">
        <v>212</v>
      </c>
      <c r="E57" s="101"/>
      <c r="F57" s="101"/>
      <c r="G57" s="101"/>
      <c r="H57" s="101"/>
      <c r="I57" s="101"/>
      <c r="J57" s="101"/>
      <c r="K57" s="101"/>
      <c r="L57" s="101"/>
      <c r="M57" s="101"/>
      <c r="N57" s="101"/>
      <c r="O57" s="101"/>
      <c r="P57" s="101"/>
      <c r="Q57" s="101"/>
      <c r="R57" s="101"/>
      <c r="S57" s="101"/>
      <c r="T57" s="101"/>
      <c r="U57" s="101"/>
    </row>
    <row r="58" spans="1:24" x14ac:dyDescent="0.2">
      <c r="C58" s="33" t="s">
        <v>33</v>
      </c>
      <c r="D58" s="101" t="s">
        <v>213</v>
      </c>
      <c r="E58" s="101"/>
      <c r="F58" s="101"/>
      <c r="G58" s="101"/>
      <c r="H58" s="101"/>
      <c r="I58" s="101"/>
      <c r="J58" s="101"/>
      <c r="K58" s="101"/>
      <c r="L58" s="101"/>
      <c r="M58" s="101"/>
      <c r="N58" s="101"/>
      <c r="O58" s="101"/>
      <c r="P58" s="101"/>
      <c r="Q58" s="101"/>
      <c r="R58" s="101"/>
      <c r="S58" s="101"/>
      <c r="T58" s="101"/>
      <c r="U58" s="101"/>
    </row>
    <row r="59" spans="1:24" x14ac:dyDescent="0.2">
      <c r="C59" s="33"/>
      <c r="D59" s="101" t="s">
        <v>198</v>
      </c>
      <c r="E59" s="101"/>
      <c r="F59" s="101"/>
      <c r="G59" s="101"/>
      <c r="H59" s="101"/>
      <c r="I59" s="101"/>
      <c r="J59" s="101"/>
      <c r="K59" s="101"/>
      <c r="L59" s="101"/>
      <c r="M59" s="101"/>
      <c r="N59" s="101"/>
      <c r="O59" s="101"/>
      <c r="P59" s="101"/>
      <c r="Q59" s="101"/>
      <c r="R59" s="101"/>
      <c r="S59" s="101"/>
      <c r="T59" s="101"/>
      <c r="U59" s="101"/>
    </row>
    <row r="60" spans="1:24" x14ac:dyDescent="0.2">
      <c r="C60" s="33" t="s">
        <v>199</v>
      </c>
      <c r="D60" s="101" t="s">
        <v>200</v>
      </c>
      <c r="E60" s="101"/>
      <c r="F60" s="101"/>
      <c r="G60" s="101"/>
      <c r="H60" s="101"/>
      <c r="I60" s="101"/>
      <c r="J60" s="101"/>
      <c r="K60" s="101"/>
      <c r="L60" s="101"/>
      <c r="M60" s="101"/>
      <c r="N60" s="101"/>
      <c r="O60" s="101"/>
      <c r="P60" s="101"/>
      <c r="Q60" s="101"/>
      <c r="R60" s="101"/>
      <c r="S60" s="101"/>
      <c r="T60" s="101"/>
      <c r="U60" s="101"/>
    </row>
    <row r="61" spans="1:24" x14ac:dyDescent="0.2">
      <c r="C61" s="33" t="s">
        <v>31</v>
      </c>
      <c r="D61" s="101" t="s">
        <v>201</v>
      </c>
      <c r="E61" s="101"/>
      <c r="F61" s="101"/>
      <c r="G61" s="101"/>
      <c r="H61" s="101"/>
      <c r="I61" s="101"/>
      <c r="J61" s="101"/>
      <c r="K61" s="101"/>
      <c r="L61" s="101"/>
      <c r="M61" s="101"/>
      <c r="N61" s="101"/>
      <c r="O61" s="101"/>
      <c r="P61" s="101"/>
      <c r="Q61" s="101"/>
      <c r="R61" s="101"/>
      <c r="S61" s="101"/>
      <c r="T61" s="101"/>
      <c r="U61" s="101"/>
    </row>
    <row r="62" spans="1:24" x14ac:dyDescent="0.2">
      <c r="C62" s="33"/>
      <c r="D62" s="101" t="s">
        <v>202</v>
      </c>
      <c r="E62" s="101"/>
      <c r="F62" s="101"/>
      <c r="G62" s="101"/>
      <c r="H62" s="101"/>
      <c r="I62" s="101"/>
      <c r="J62" s="101"/>
      <c r="K62" s="101"/>
      <c r="L62" s="101"/>
      <c r="M62" s="101"/>
      <c r="N62" s="101"/>
      <c r="O62" s="101"/>
      <c r="P62" s="101"/>
      <c r="Q62" s="101"/>
      <c r="R62" s="101"/>
      <c r="S62" s="101"/>
      <c r="T62" s="101"/>
      <c r="U62" s="101"/>
    </row>
    <row r="63" spans="1:24" x14ac:dyDescent="0.2">
      <c r="C63" s="33"/>
      <c r="D63" s="101" t="s">
        <v>203</v>
      </c>
      <c r="E63" s="101"/>
      <c r="F63" s="101"/>
      <c r="G63" s="101"/>
      <c r="H63" s="101"/>
      <c r="I63" s="101"/>
      <c r="J63" s="101"/>
      <c r="K63" s="101"/>
      <c r="L63" s="101"/>
      <c r="M63" s="101"/>
      <c r="N63" s="101"/>
      <c r="O63" s="101"/>
      <c r="P63" s="101"/>
      <c r="Q63" s="101"/>
      <c r="R63" s="101"/>
      <c r="S63" s="101"/>
      <c r="T63" s="101"/>
      <c r="U63" s="101"/>
    </row>
    <row r="64" spans="1:24" x14ac:dyDescent="0.2">
      <c r="C64" s="33" t="s">
        <v>34</v>
      </c>
      <c r="D64" s="101" t="s">
        <v>204</v>
      </c>
      <c r="E64" s="101"/>
      <c r="F64" s="101"/>
      <c r="G64" s="101"/>
      <c r="H64" s="101"/>
      <c r="I64" s="101"/>
      <c r="J64" s="101"/>
      <c r="K64" s="101"/>
      <c r="L64" s="101"/>
      <c r="M64" s="101"/>
      <c r="N64" s="101"/>
      <c r="O64" s="101"/>
      <c r="P64" s="101"/>
      <c r="Q64" s="101"/>
      <c r="R64" s="101"/>
      <c r="S64" s="101"/>
      <c r="T64" s="101"/>
      <c r="U64" s="101"/>
    </row>
    <row r="65" spans="3:21" x14ac:dyDescent="0.2">
      <c r="C65" s="33" t="s">
        <v>205</v>
      </c>
      <c r="D65" s="101" t="s">
        <v>206</v>
      </c>
      <c r="E65" s="101"/>
      <c r="F65" s="101"/>
      <c r="G65" s="101"/>
      <c r="H65" s="101"/>
      <c r="I65" s="101"/>
      <c r="J65" s="101"/>
      <c r="K65" s="101"/>
      <c r="L65" s="101"/>
      <c r="M65" s="101"/>
      <c r="N65" s="101"/>
      <c r="O65" s="101"/>
      <c r="P65" s="101"/>
      <c r="Q65" s="101"/>
      <c r="R65" s="101"/>
      <c r="S65" s="101"/>
      <c r="T65" s="101"/>
      <c r="U65" s="101"/>
    </row>
  </sheetData>
  <sheetProtection sheet="1" objects="1" scenarios="1"/>
  <mergeCells count="12">
    <mergeCell ref="D65:U65"/>
    <mergeCell ref="B1:C1"/>
    <mergeCell ref="E1:F1"/>
    <mergeCell ref="G1:K1"/>
    <mergeCell ref="D57:U57"/>
    <mergeCell ref="D58:U58"/>
    <mergeCell ref="D59:U59"/>
    <mergeCell ref="D60:U60"/>
    <mergeCell ref="D61:U61"/>
    <mergeCell ref="D62:U62"/>
    <mergeCell ref="D63:U63"/>
    <mergeCell ref="D64:U64"/>
  </mergeCells>
  <pageMargins left="0.35433070866141736" right="0.23" top="0.48" bottom="0.3" header="0.31496062992125984" footer="0.12"/>
  <pageSetup paperSize="9" scale="38" fitToHeight="0" orientation="landscape" r:id="rId1"/>
  <headerFooter>
    <oddFooter>&amp;LFundusze Inwestycyjne Pekao&amp;R&amp;P |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Nazwane zakresy</vt:lpstr>
      </vt:variant>
      <vt:variant>
        <vt:i4>20</vt:i4>
      </vt:variant>
    </vt:vector>
  </HeadingPairs>
  <TitlesOfParts>
    <vt:vector size="31" baseType="lpstr">
      <vt:lpstr>Wskaźniki Opł i koszt 2022-5</vt:lpstr>
      <vt:lpstr>Informacje dodatkowe</vt:lpstr>
      <vt:lpstr>Wskaźniki Opł i koszt 2022-4</vt:lpstr>
      <vt:lpstr>Wskaźniki Opł i koszt 2022-3</vt:lpstr>
      <vt:lpstr>Wskaźniki Opł i kosztów 2022-2</vt:lpstr>
      <vt:lpstr>Wskaźniki Opł i kosztów 2022-1</vt:lpstr>
      <vt:lpstr>Wskaźniki Opł i kosztów 2022-0</vt:lpstr>
      <vt:lpstr>Wskaźniki Opł i kosztów 2021-2</vt:lpstr>
      <vt:lpstr>Wskaźniki Opł i kosztów 2021-1</vt:lpstr>
      <vt:lpstr>Wskaźniki Opłat i kosztów-2020</vt:lpstr>
      <vt:lpstr>Wskaźniki Opłat i kosztów -2019</vt:lpstr>
      <vt:lpstr>'Wskaźniki Opł i koszt 2022-3'!Obszar_wydruku</vt:lpstr>
      <vt:lpstr>'Wskaźniki Opł i koszt 2022-4'!Obszar_wydruku</vt:lpstr>
      <vt:lpstr>'Wskaźniki Opł i koszt 2022-5'!Obszar_wydruku</vt:lpstr>
      <vt:lpstr>'Wskaźniki Opł i kosztów 2021-1'!Obszar_wydruku</vt:lpstr>
      <vt:lpstr>'Wskaźniki Opł i kosztów 2021-2'!Obszar_wydruku</vt:lpstr>
      <vt:lpstr>'Wskaźniki Opł i kosztów 2022-0'!Obszar_wydruku</vt:lpstr>
      <vt:lpstr>'Wskaźniki Opł i kosztów 2022-1'!Obszar_wydruku</vt:lpstr>
      <vt:lpstr>'Wskaźniki Opł i kosztów 2022-2'!Obszar_wydruku</vt:lpstr>
      <vt:lpstr>'Wskaźniki Opłat i kosztów -2019'!Obszar_wydruku</vt:lpstr>
      <vt:lpstr>'Wskaźniki Opłat i kosztów-2020'!Obszar_wydruku</vt:lpstr>
      <vt:lpstr>'Wskaźniki Opł i koszt 2022-3'!Tytuły_wydruku</vt:lpstr>
      <vt:lpstr>'Wskaźniki Opł i koszt 2022-4'!Tytuły_wydruku</vt:lpstr>
      <vt:lpstr>'Wskaźniki Opł i koszt 2022-5'!Tytuły_wydruku</vt:lpstr>
      <vt:lpstr>'Wskaźniki Opł i kosztów 2021-1'!Tytuły_wydruku</vt:lpstr>
      <vt:lpstr>'Wskaźniki Opł i kosztów 2021-2'!Tytuły_wydruku</vt:lpstr>
      <vt:lpstr>'Wskaźniki Opł i kosztów 2022-0'!Tytuły_wydruku</vt:lpstr>
      <vt:lpstr>'Wskaźniki Opł i kosztów 2022-1'!Tytuły_wydruku</vt:lpstr>
      <vt:lpstr>'Wskaźniki Opł i kosztów 2022-2'!Tytuły_wydruku</vt:lpstr>
      <vt:lpstr>'Wskaźniki Opłat i kosztów -2019'!Tytuły_wydruku</vt:lpstr>
      <vt:lpstr>'Wskaźniki Opłat i kosztów-2020'!Tytuły_wydruku</vt:lpstr>
    </vt:vector>
  </TitlesOfParts>
  <Company>Pekao TFI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Zestawienie stawek WKC i OB</dc:title>
  <dc:creator>Czumaj Zbigniew</dc:creator>
  <cp:lastModifiedBy>Czumaj Zbigniew</cp:lastModifiedBy>
  <cp:lastPrinted>2022-06-06T11:50:46Z</cp:lastPrinted>
  <dcterms:created xsi:type="dcterms:W3CDTF">2021-08-27T11:00:39Z</dcterms:created>
  <dcterms:modified xsi:type="dcterms:W3CDTF">2022-06-28T16:14:43Z</dcterms:modified>
  <cp:contentStatus>20220211</cp:contentStatus>
</cp:coreProperties>
</file>